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ldo\Documents\Comissão_Biossegurança_CCSA_UFPB\"/>
    </mc:Choice>
  </mc:AlternateContent>
  <xr:revisionPtr revIDLastSave="0" documentId="13_ncr:1_{126F0457-F104-4365-A2A7-F4CD0595C6D0}" xr6:coauthVersionLast="45" xr6:coauthVersionMax="45" xr10:uidLastSave="{00000000-0000-0000-0000-000000000000}"/>
  <bookViews>
    <workbookView xWindow="-120" yWindow="-120" windowWidth="20730" windowHeight="11160" xr2:uid="{BBF59177-28D6-4C0E-8407-3C431517A64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G8" i="1"/>
  <c r="H8" i="1"/>
  <c r="I8" i="1"/>
  <c r="G9" i="1"/>
  <c r="H9" i="1"/>
  <c r="I9" i="1"/>
  <c r="H12" i="1" l="1"/>
  <c r="G12" i="1"/>
  <c r="G11" i="1"/>
  <c r="U42" i="1" l="1"/>
  <c r="U6" i="1" s="1"/>
  <c r="Q29" i="1" l="1"/>
  <c r="O29" i="1"/>
  <c r="R29" i="1" s="1"/>
  <c r="O30" i="1"/>
  <c r="O31" i="1"/>
  <c r="Q31" i="1" s="1"/>
  <c r="O32" i="1"/>
  <c r="O33" i="1"/>
  <c r="O34" i="1"/>
  <c r="S34" i="1" s="1"/>
  <c r="O35" i="1"/>
  <c r="O36" i="1"/>
  <c r="O37" i="1"/>
  <c r="O38" i="1"/>
  <c r="O39" i="1"/>
  <c r="Q39" i="1" s="1"/>
  <c r="O40" i="1"/>
  <c r="S40" i="1" s="1"/>
  <c r="Q19" i="1"/>
  <c r="O18" i="1"/>
  <c r="O19" i="1"/>
  <c r="O20" i="1"/>
  <c r="O21" i="1"/>
  <c r="R21" i="1" s="1"/>
  <c r="O22" i="1"/>
  <c r="S22" i="1" s="1"/>
  <c r="O23" i="1"/>
  <c r="R23" i="1" s="1"/>
  <c r="O24" i="1"/>
  <c r="Q24" i="1" s="1"/>
  <c r="E33" i="1"/>
  <c r="I33" i="1" s="1"/>
  <c r="E34" i="1"/>
  <c r="G34" i="1" s="1"/>
  <c r="E35" i="1"/>
  <c r="G35" i="1" s="1"/>
  <c r="E36" i="1"/>
  <c r="E37" i="1"/>
  <c r="E38" i="1"/>
  <c r="E39" i="1"/>
  <c r="H36" i="1" l="1"/>
  <c r="G36" i="1"/>
  <c r="I36" i="1"/>
  <c r="R18" i="1"/>
  <c r="Q18" i="1"/>
  <c r="S38" i="1"/>
  <c r="R38" i="1"/>
  <c r="Q38" i="1"/>
  <c r="R30" i="1"/>
  <c r="S30" i="1"/>
  <c r="Q30" i="1"/>
  <c r="Q33" i="1"/>
  <c r="S33" i="1"/>
  <c r="R33" i="1"/>
  <c r="R32" i="1"/>
  <c r="S32" i="1"/>
  <c r="Q32" i="1"/>
  <c r="R19" i="1"/>
  <c r="S19" i="1"/>
  <c r="H33" i="1"/>
  <c r="Q36" i="1"/>
  <c r="R36" i="1"/>
  <c r="S36" i="1"/>
  <c r="R40" i="1"/>
  <c r="I37" i="1"/>
  <c r="G37" i="1"/>
  <c r="H37" i="1"/>
  <c r="Q20" i="1"/>
  <c r="S20" i="1"/>
  <c r="R20" i="1"/>
  <c r="H39" i="1"/>
  <c r="I39" i="1"/>
  <c r="G39" i="1"/>
  <c r="I34" i="1"/>
  <c r="S35" i="1"/>
  <c r="R35" i="1"/>
  <c r="Q35" i="1"/>
  <c r="Q40" i="1"/>
  <c r="S37" i="1"/>
  <c r="R37" i="1"/>
  <c r="Q37" i="1"/>
  <c r="I38" i="1"/>
  <c r="G38" i="1"/>
  <c r="H38" i="1"/>
  <c r="Q23" i="1"/>
  <c r="R34" i="1"/>
  <c r="R22" i="1"/>
  <c r="S39" i="1"/>
  <c r="S31" i="1"/>
  <c r="I35" i="1"/>
  <c r="S24" i="1"/>
  <c r="S21" i="1"/>
  <c r="S18" i="1"/>
  <c r="R39" i="1"/>
  <c r="Q34" i="1"/>
  <c r="R31" i="1"/>
  <c r="H35" i="1"/>
  <c r="R24" i="1"/>
  <c r="H34" i="1"/>
  <c r="S23" i="1"/>
  <c r="S29" i="1"/>
  <c r="E21" i="1"/>
  <c r="H21" i="1" s="1"/>
  <c r="E22" i="1"/>
  <c r="E23" i="1"/>
  <c r="E24" i="1"/>
  <c r="E25" i="1"/>
  <c r="E26" i="1"/>
  <c r="E27" i="1"/>
  <c r="E28" i="1"/>
  <c r="E29" i="1"/>
  <c r="E30" i="1"/>
  <c r="E31" i="1"/>
  <c r="E32" i="1"/>
  <c r="H32" i="1" l="1"/>
  <c r="I32" i="1"/>
  <c r="G31" i="1"/>
  <c r="H31" i="1"/>
  <c r="I31" i="1"/>
  <c r="G23" i="1"/>
  <c r="H23" i="1"/>
  <c r="I23" i="1"/>
  <c r="G26" i="1"/>
  <c r="H26" i="1"/>
  <c r="I26" i="1"/>
  <c r="H25" i="1"/>
  <c r="G25" i="1"/>
  <c r="I25" i="1"/>
  <c r="I24" i="1"/>
  <c r="H24" i="1"/>
  <c r="G24" i="1"/>
  <c r="G22" i="1"/>
  <c r="I22" i="1"/>
  <c r="H22" i="1"/>
  <c r="I29" i="1"/>
  <c r="G29" i="1"/>
  <c r="H29" i="1"/>
  <c r="G30" i="1"/>
  <c r="I30" i="1"/>
  <c r="H30" i="1"/>
  <c r="G28" i="1"/>
  <c r="H28" i="1"/>
  <c r="I28" i="1"/>
  <c r="H27" i="1"/>
  <c r="I27" i="1"/>
  <c r="G27" i="1"/>
  <c r="G21" i="1"/>
  <c r="I21" i="1"/>
  <c r="O41" i="1"/>
  <c r="O42" i="1"/>
  <c r="O43" i="1"/>
  <c r="O44" i="1"/>
  <c r="O17" i="1"/>
  <c r="O16" i="1"/>
  <c r="O15" i="1"/>
  <c r="O14" i="1"/>
  <c r="O13" i="1"/>
  <c r="O12" i="1"/>
  <c r="O11" i="1"/>
  <c r="O10" i="1"/>
  <c r="O9" i="1"/>
  <c r="O8" i="1"/>
  <c r="O7" i="1"/>
  <c r="O6" i="1"/>
  <c r="S6" i="1" s="1"/>
  <c r="E7" i="1"/>
  <c r="E8" i="1"/>
  <c r="E9" i="1"/>
  <c r="E10" i="1"/>
  <c r="I10" i="1" s="1"/>
  <c r="E11" i="1"/>
  <c r="E12" i="1"/>
  <c r="I12" i="1" s="1"/>
  <c r="E13" i="1"/>
  <c r="H13" i="1" s="1"/>
  <c r="E14" i="1"/>
  <c r="E15" i="1"/>
  <c r="I15" i="1" s="1"/>
  <c r="E16" i="1"/>
  <c r="I16" i="1" s="1"/>
  <c r="E6" i="1"/>
  <c r="S17" i="1" l="1"/>
  <c r="R17" i="1"/>
  <c r="Q17" i="1"/>
  <c r="S11" i="1"/>
  <c r="Q11" i="1"/>
  <c r="R11" i="1"/>
  <c r="S13" i="1"/>
  <c r="R13" i="1"/>
  <c r="Q13" i="1"/>
  <c r="G6" i="1"/>
  <c r="H6" i="1"/>
  <c r="I6" i="1"/>
  <c r="R15" i="1"/>
  <c r="S15" i="1"/>
  <c r="Q15" i="1"/>
  <c r="H11" i="1"/>
  <c r="I11" i="1"/>
  <c r="Q10" i="1"/>
  <c r="R10" i="1"/>
  <c r="S10" i="1"/>
  <c r="Q44" i="1"/>
  <c r="R44" i="1"/>
  <c r="S44" i="1"/>
  <c r="S43" i="1"/>
  <c r="Q43" i="1"/>
  <c r="R43" i="1"/>
  <c r="Q12" i="1"/>
  <c r="R12" i="1"/>
  <c r="S12" i="1"/>
  <c r="R42" i="1"/>
  <c r="S42" i="1"/>
  <c r="R41" i="1"/>
  <c r="S41" i="1"/>
  <c r="Q14" i="1"/>
  <c r="S14" i="1"/>
  <c r="R14" i="1"/>
  <c r="Q7" i="1"/>
  <c r="R7" i="1"/>
  <c r="S7" i="1"/>
  <c r="S8" i="1"/>
  <c r="R8" i="1"/>
  <c r="Q8" i="1"/>
  <c r="S16" i="1"/>
  <c r="R16" i="1"/>
  <c r="Q16" i="1"/>
  <c r="Q6" i="1"/>
  <c r="Q9" i="1"/>
  <c r="R9" i="1"/>
  <c r="S9" i="1"/>
  <c r="R6" i="1"/>
  <c r="I14" i="1"/>
  <c r="H14" i="1"/>
  <c r="G10" i="1"/>
  <c r="H10" i="1"/>
  <c r="I13" i="1"/>
  <c r="G16" i="1"/>
  <c r="H16" i="1"/>
  <c r="G15" i="1"/>
  <c r="H15" i="1"/>
  <c r="U16" i="1" l="1"/>
  <c r="U3" i="1" s="1"/>
  <c r="U25" i="1"/>
  <c r="U34" i="1"/>
</calcChain>
</file>

<file path=xl/sharedStrings.xml><?xml version="1.0" encoding="utf-8"?>
<sst xmlns="http://schemas.openxmlformats.org/spreadsheetml/2006/main" count="172" uniqueCount="119">
  <si>
    <t>Amb.</t>
  </si>
  <si>
    <t>Área     (m2)</t>
  </si>
  <si>
    <t>COR DA BANDEIRA</t>
  </si>
  <si>
    <t>OCUPAÇÃO MÁXIMA (PESSOAS)</t>
  </si>
  <si>
    <t>TIPO DE USO</t>
  </si>
  <si>
    <t>1*</t>
  </si>
  <si>
    <t>15*</t>
  </si>
  <si>
    <t>Laranja 30%</t>
  </si>
  <si>
    <t>Amarela 60%</t>
  </si>
  <si>
    <t>Verde 100%</t>
  </si>
  <si>
    <t>Dimensões</t>
  </si>
  <si>
    <t>comp. (m)</t>
  </si>
  <si>
    <t>larg. (m)</t>
  </si>
  <si>
    <t>Vermelha 0**</t>
  </si>
  <si>
    <t>4*</t>
  </si>
  <si>
    <t>**Na bandeira vermelha só é permitido o funcionamento de serviços essenciais.</t>
  </si>
  <si>
    <t>19*</t>
  </si>
  <si>
    <t>2*</t>
  </si>
  <si>
    <t>7*</t>
  </si>
  <si>
    <t>MEDIDAS DE PROTEÇÃO INDIVIDUAL E COLETIVA:</t>
  </si>
  <si>
    <t>Lave as mãos, com água e sabão ou álcool a 70%;</t>
  </si>
  <si>
    <t>Uso obrigatório de máscaras faciais;</t>
  </si>
  <si>
    <t>Uso de garrafa ou copo próprio para beber água;</t>
  </si>
  <si>
    <t>Não compartilhar objetos pessoais;</t>
  </si>
  <si>
    <t>Automonitoramento da temperatura e condições de saúde;</t>
  </si>
  <si>
    <t>Priorizar a biossegurança em todos os procedimentos;</t>
  </si>
  <si>
    <t>UNIVERSIDADE FEDERAL DA PARAÍBA - UFPB   /   CENTRO DE CIÊNCIAS SOCIAIS APLICADAS - CCSA</t>
  </si>
  <si>
    <t>Laranja</t>
  </si>
  <si>
    <t>Vermelha</t>
  </si>
  <si>
    <t>Amarela</t>
  </si>
  <si>
    <t>Ambientes Administ. , Bibliot. e Labs.:</t>
  </si>
  <si>
    <t>*Fator de ocupação do mobiliário (méd.)</t>
  </si>
  <si>
    <t>Colaborar com os procedimentos de limpeza na UFPB.</t>
  </si>
  <si>
    <r>
      <rPr>
        <b/>
        <sz val="11"/>
        <color rgb="FFFF0000"/>
        <rFont val="Calibri"/>
        <family val="2"/>
        <scheme val="minor"/>
      </rPr>
      <t>ATENÇÃO!</t>
    </r>
    <r>
      <rPr>
        <b/>
        <sz val="11"/>
        <color rgb="FF0070C0"/>
        <rFont val="Calibri"/>
        <family val="2"/>
        <scheme val="minor"/>
      </rPr>
      <t xml:space="preserve"> NÃO DIGITAR NAS CÉLULAS COLORIDAS NEM DE ÁREA, POIS AS MESMAS CONTÉM FÓRMULAS DE CÁLCULOS, EXCETO AS VERMELHAS.</t>
    </r>
  </si>
  <si>
    <t>PÓS-GRADUAÇÃO (NOVO) - TÉRREO</t>
  </si>
  <si>
    <t>Mini-Auditório I</t>
  </si>
  <si>
    <t>Lab. Info</t>
  </si>
  <si>
    <t>Mini-Auditório II</t>
  </si>
  <si>
    <t>Auditório Princ.</t>
  </si>
  <si>
    <t>Copa</t>
  </si>
  <si>
    <t>Sl. Multiuso</t>
  </si>
  <si>
    <t>Sl. Administ.</t>
  </si>
  <si>
    <t>WC Fem. (Acess.)</t>
  </si>
  <si>
    <t>WC Masc.(Acess.)</t>
  </si>
  <si>
    <t xml:space="preserve">WC Fem. </t>
  </si>
  <si>
    <t>WC Masc.</t>
  </si>
  <si>
    <t>PÓS-GRADUAÇÃO (NOVO) - 1º ANDAR</t>
  </si>
  <si>
    <t>PÓS-GRADUAÇÃO (NOVO) - 2º ANDAR</t>
  </si>
  <si>
    <t>Sl. 01 AULA</t>
  </si>
  <si>
    <t>Sl. 02 AULA</t>
  </si>
  <si>
    <t>Sl. 03 AULA</t>
  </si>
  <si>
    <t>Sl. 04 AULA</t>
  </si>
  <si>
    <t>Sl. 05 AULA</t>
  </si>
  <si>
    <t>Sl. 06 AULA</t>
  </si>
  <si>
    <t>Sl. 07 AULA</t>
  </si>
  <si>
    <t>Sl. 08 AULA</t>
  </si>
  <si>
    <t>Sl. 09 AULA</t>
  </si>
  <si>
    <t>Sl. 10 AULA</t>
  </si>
  <si>
    <t>VARANDA</t>
  </si>
  <si>
    <t>Sl. Estudos 1</t>
  </si>
  <si>
    <t>Sl. Estudos 2</t>
  </si>
  <si>
    <t>Sl. Estudos 3</t>
  </si>
  <si>
    <t>Sl. Estudos 4</t>
  </si>
  <si>
    <t>PÓS-GRADUAÇÃO (NOVO) - 3º ANDAR</t>
  </si>
  <si>
    <t>Sl. 11 AULA</t>
  </si>
  <si>
    <t>Sl. 12 AULA</t>
  </si>
  <si>
    <t>Sl. Reunião 1</t>
  </si>
  <si>
    <t>Sl. Reunião 2</t>
  </si>
  <si>
    <t>PPGCI</t>
  </si>
  <si>
    <t>PPGCI (Coord.)</t>
  </si>
  <si>
    <t>PPGA</t>
  </si>
  <si>
    <t>PPGA (Coord.)</t>
  </si>
  <si>
    <t>PPGE</t>
  </si>
  <si>
    <t>PPGE (coord.)</t>
  </si>
  <si>
    <t>PPGCC</t>
  </si>
  <si>
    <t>PPGCC (Coord.)</t>
  </si>
  <si>
    <t>Sl. Estudos 5</t>
  </si>
  <si>
    <t>Sl. Videoconf.</t>
  </si>
  <si>
    <t>PPESP</t>
  </si>
  <si>
    <t>PGPCI</t>
  </si>
  <si>
    <t>PGPCI (Coord.)</t>
  </si>
  <si>
    <t>Reprografia 2</t>
  </si>
  <si>
    <t>Reprografia 1</t>
  </si>
  <si>
    <t>Sl. Prof. Visitante</t>
  </si>
  <si>
    <t>Lab. Pesquisa 1</t>
  </si>
  <si>
    <t>Lab. Pesquisa 2</t>
  </si>
  <si>
    <t>Lab. Pesquisa 3</t>
  </si>
  <si>
    <t>Lab. Pesquisa 4</t>
  </si>
  <si>
    <t>Sl. Livre</t>
  </si>
  <si>
    <t>Varanda</t>
  </si>
  <si>
    <t>Elaboração: Comissão de Biossegurança CCSA/UFPB, dezembro/2021.    Total 65 ambientes e instalações do novo bloco da pós-graduação do CCSA.</t>
  </si>
  <si>
    <t>AMBIENTES DO BLOCO DE PÓS-GRADUAÇÃO DO CCSA E SUAS RESPECTIVAS TAXAS DE OCUPAÇÃO NA RETOMADA DAS ATIVIDADES PRESENCIAIS - 2022</t>
  </si>
  <si>
    <t>6*</t>
  </si>
  <si>
    <t>16*</t>
  </si>
  <si>
    <t>17*</t>
  </si>
  <si>
    <t>18*</t>
  </si>
  <si>
    <t>8*</t>
  </si>
  <si>
    <t>10*</t>
  </si>
  <si>
    <t>12*</t>
  </si>
  <si>
    <t>Adm/Prof/Prest</t>
  </si>
  <si>
    <t>VERDE</t>
  </si>
  <si>
    <t>5*</t>
  </si>
  <si>
    <t>9*</t>
  </si>
  <si>
    <t>MÁXIMO</t>
  </si>
  <si>
    <t>FLUXO DE PESSOAS NO BLOCO POR BANDEIRA</t>
  </si>
  <si>
    <t>Fonte: Protocolo biossegurança. MEC, item 4.2.2.1, p.16-17, maio/2021</t>
  </si>
  <si>
    <t>Carteiras ou cadeiras ao centro do quadrado de 1.65m x 1.65m (MEC), área em (m2)</t>
  </si>
  <si>
    <t>Figura 1: quadrado imaginário no piso da sala de aula com a cadeira ou carteira ao centro</t>
  </si>
  <si>
    <t>Nos ambientes administrativos, biblioteca e laboratórios (itens com asterisco e hachuriados na cor cinza), considerou-se um fator médio de ocupação do mobiliário de 0,30 (30%), o qual foi deduzido da área total.</t>
  </si>
  <si>
    <t>Nesta planilha foi considerado o Protocolo de Biossegurança do MEC (maio, 2021)</t>
  </si>
  <si>
    <t>2***</t>
  </si>
  <si>
    <t>3***</t>
  </si>
  <si>
    <t>4***</t>
  </si>
  <si>
    <t>***Auditórios</t>
  </si>
  <si>
    <t xml:space="preserve">Na ocupação dos auditórios observar sempre os distanciamentos entre pessoas sentadas, mínimo 1,00m,  em função da quantidade de poltronas nas seguintes proporções entre potronas SIM:NÃO: Bandeira vermelha (0:0); Bandeira laranja: (1:3); Bandeira amarela (1:2); Bandeira verde (1:1). Nas bandeiras laranja e amarela ocupar fila SIM, fila NÃO. </t>
  </si>
  <si>
    <t>Nas salas de aula adotar arranjos considerando móveis com área menor que 2.7m2 (MEC) inseridos no respectivo quadrado da Figura 1. Exs.: (1) Um birô de 0.70m x 1.20m + 1 cadeira, totalizará ~1.3m2; (2) Uma carteira 0,65m x 0,65m = 0,42m2. Nestes casos observe que a área ocupada por móveis estará circunscrita dentro dos limites da área especificada (1,65m x 1,65m), conforme Figura 1.
Observar a distância mínima de 1.0m entre cadeiras e/ou carteiras ou ainda,  1,65m de eixo a eixo (centro a centro das carteiras).</t>
  </si>
  <si>
    <r>
      <rPr>
        <b/>
        <sz val="8"/>
        <color theme="1"/>
        <rFont val="Arial"/>
        <family val="2"/>
      </rPr>
      <t>Informações úteis para o entendimento e interpretação dos dados:</t>
    </r>
    <r>
      <rPr>
        <sz val="8"/>
        <color theme="1"/>
        <rFont val="Arial"/>
        <family val="2"/>
      </rPr>
      <t xml:space="preserve">
Ao efetuar as medidas de cadeiras e carteiras constatamos as seguintes dimensões aproximadas:
-Cadeiras: 0.50m x 0.50m a 0.60m x 0.60m
-Carteiras: 0.65m x 0.65m
Para efeito de padronização decidiu-se adotar a maior dimensão, 0.65m x 0.65m.
Assim considerando as recomendações de biossegurança do MEC teremos:
</t>
    </r>
    <r>
      <rPr>
        <b/>
        <sz val="8"/>
        <color theme="1"/>
        <rFont val="Arial"/>
        <family val="2"/>
      </rPr>
      <t xml:space="preserve">a) MEC </t>
    </r>
    <r>
      <rPr>
        <sz val="8"/>
        <color theme="1"/>
        <rFont val="Arial"/>
        <family val="2"/>
      </rPr>
      <t xml:space="preserve"> 
Nas áreas comuns e refeitórios o distanciamento social deverá ser no mínimo 1.0m, recomenda-se marcação dos lugares. (Protocolo Biosseguraça, MEC, item 4.2.2, p.16, maio/2021).
Para salas de aula e auditórios o distanciamento entre mesas e cadeiras/carteiras será no mínimo, 1.0m. (Protocolo Biosseguraça, MEC, item 4.2.2.1, p.16-17, maio/2021).
Logo, 1+0.65 =1.65m, então a distância do centro de uma cadeira/carteira ao centro da outra será 1.65m; ou, considerando um quadrado de 1.65m x1.65m = 2.7 m2, a cadeira/carteira deverá estar no centro do quadrado; poder-se-a elaborar outros arranjos, desde que seja mantido o distanciamento mínimo de 1.0m. 
</t>
    </r>
    <r>
      <rPr>
        <b/>
        <sz val="8"/>
        <color theme="1"/>
        <rFont val="Arial"/>
        <family val="2"/>
      </rPr>
      <t xml:space="preserve">c) Análise ergometrica x biossegurança
</t>
    </r>
    <r>
      <rPr>
        <sz val="8"/>
        <color theme="1"/>
        <rFont val="Arial"/>
        <family val="2"/>
      </rPr>
      <t xml:space="preserve">Analisando as recomendações e, considerando a NBR 13.377/1995 que dispõe sobre as medidas do corpo humano para vestuário - padrões de referência, nos remeteu à medida média - de ombro a ombro - de uma pessoa adulta do sexo feminino é 36cm (0.36m) e do sexo masculino é 41cm (0.41m). Logo,  considerando a maior dimensão (0.41m), pôde-se observar que o distanciamento social mínimo entre pessoas sentadas nas cadeiras/carteiras será igual ou maior que 1.0m, recomendado pela OMS e referenciado pelo MEC.
</t>
    </r>
  </si>
  <si>
    <t>Quantidades de pessoas em atividades presenciais no Bloco por bandeira (Pós-graduação)</t>
  </si>
  <si>
    <t>vs.2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</si>
</sst>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4" fontId="0" fillId="6" borderId="1" xfId="0" applyNumberFormat="1" applyFill="1" applyBorder="1" applyAlignment="1">
      <alignment horizontal="right" vertical="center"/>
    </xf>
    <xf numFmtId="4" fontId="0" fillId="6" borderId="1" xfId="0" applyNumberFormat="1" applyFill="1" applyBorder="1" applyAlignment="1">
      <alignment vertical="center"/>
    </xf>
    <xf numFmtId="1" fontId="3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shrinkToFi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1" fontId="3" fillId="4" borderId="2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4" fontId="0" fillId="0" borderId="11" xfId="0" applyNumberFormat="1" applyBorder="1" applyAlignment="1">
      <alignment horizontal="right" vertical="center"/>
    </xf>
    <xf numFmtId="4" fontId="0" fillId="0" borderId="11" xfId="0" applyNumberFormat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vertical="center"/>
    </xf>
    <xf numFmtId="0" fontId="0" fillId="6" borderId="1" xfId="0" applyFill="1" applyBorder="1"/>
    <xf numFmtId="2" fontId="0" fillId="6" borderId="1" xfId="0" applyNumberFormat="1" applyFill="1" applyBorder="1"/>
    <xf numFmtId="2" fontId="0" fillId="6" borderId="1" xfId="0" applyNumberFormat="1" applyFill="1" applyBorder="1" applyAlignment="1">
      <alignment horizontal="right" vertical="center"/>
    </xf>
    <xf numFmtId="4" fontId="0" fillId="6" borderId="2" xfId="0" applyNumberFormat="1" applyFill="1" applyBorder="1" applyAlignment="1">
      <alignment horizontal="right" vertical="center"/>
    </xf>
    <xf numFmtId="0" fontId="4" fillId="0" borderId="10" xfId="0" applyFont="1" applyBorder="1" applyAlignment="1">
      <alignment vertical="center" textRotation="90"/>
    </xf>
    <xf numFmtId="0" fontId="0" fillId="0" borderId="0" xfId="0" applyBorder="1"/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2" fontId="0" fillId="6" borderId="8" xfId="0" applyNumberForma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top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7" borderId="17" xfId="0" applyFill="1" applyBorder="1" applyAlignment="1">
      <alignment horizontal="center" vertical="center"/>
    </xf>
    <xf numFmtId="9" fontId="4" fillId="5" borderId="4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textRotation="90"/>
    </xf>
    <xf numFmtId="0" fontId="4" fillId="0" borderId="24" xfId="0" applyFont="1" applyFill="1" applyBorder="1" applyAlignment="1">
      <alignment vertical="center" textRotation="90"/>
    </xf>
    <xf numFmtId="0" fontId="4" fillId="0" borderId="25" xfId="0" applyFont="1" applyFill="1" applyBorder="1" applyAlignment="1">
      <alignment vertical="center" textRotation="90"/>
    </xf>
    <xf numFmtId="0" fontId="4" fillId="0" borderId="26" xfId="0" applyFont="1" applyFill="1" applyBorder="1" applyAlignment="1">
      <alignment vertical="center" textRotation="90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2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1" fontId="4" fillId="5" borderId="23" xfId="0" applyNumberFormat="1" applyFont="1" applyFill="1" applyBorder="1" applyAlignment="1">
      <alignment horizontal="center" vertical="center" textRotation="90"/>
    </xf>
    <xf numFmtId="1" fontId="4" fillId="5" borderId="21" xfId="0" applyNumberFormat="1" applyFont="1" applyFill="1" applyBorder="1" applyAlignment="1">
      <alignment horizontal="center" vertical="center" textRotation="90"/>
    </xf>
    <xf numFmtId="0" fontId="4" fillId="3" borderId="23" xfId="0" applyFont="1" applyFill="1" applyBorder="1" applyAlignment="1">
      <alignment horizontal="center" vertical="center" textRotation="90"/>
    </xf>
    <xf numFmtId="0" fontId="4" fillId="3" borderId="21" xfId="0" applyFont="1" applyFill="1" applyBorder="1" applyAlignment="1">
      <alignment horizontal="center" vertical="center" textRotation="90"/>
    </xf>
    <xf numFmtId="0" fontId="4" fillId="3" borderId="22" xfId="0" applyFont="1" applyFill="1" applyBorder="1" applyAlignment="1">
      <alignment horizontal="center" vertical="center" textRotation="90"/>
    </xf>
    <xf numFmtId="1" fontId="4" fillId="4" borderId="23" xfId="0" applyNumberFormat="1" applyFont="1" applyFill="1" applyBorder="1" applyAlignment="1">
      <alignment horizontal="center" vertical="center" textRotation="90"/>
    </xf>
    <xf numFmtId="0" fontId="4" fillId="4" borderId="21" xfId="0" applyFont="1" applyFill="1" applyBorder="1" applyAlignment="1">
      <alignment horizontal="center" vertical="center" textRotation="90"/>
    </xf>
    <xf numFmtId="0" fontId="4" fillId="4" borderId="2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90"/>
    </xf>
    <xf numFmtId="1" fontId="4" fillId="3" borderId="21" xfId="0" applyNumberFormat="1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1" fontId="4" fillId="4" borderId="21" xfId="0" applyNumberFormat="1" applyFont="1" applyFill="1" applyBorder="1" applyAlignment="1">
      <alignment horizontal="center" vertical="center" textRotation="90"/>
    </xf>
    <xf numFmtId="1" fontId="4" fillId="4" borderId="22" xfId="0" applyNumberFormat="1" applyFont="1" applyFill="1" applyBorder="1" applyAlignment="1">
      <alignment horizontal="center" vertical="center" textRotation="90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0" borderId="11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6" borderId="5" xfId="0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1" fontId="4" fillId="5" borderId="19" xfId="0" applyNumberFormat="1" applyFont="1" applyFill="1" applyBorder="1" applyAlignment="1">
      <alignment horizontal="center" vertical="center" textRotation="90"/>
    </xf>
    <xf numFmtId="0" fontId="4" fillId="5" borderId="21" xfId="0" applyFont="1" applyFill="1" applyBorder="1" applyAlignment="1">
      <alignment horizontal="center" vertical="center" textRotation="90"/>
    </xf>
    <xf numFmtId="0" fontId="4" fillId="5" borderId="22" xfId="0" applyFont="1" applyFill="1" applyBorder="1" applyAlignment="1">
      <alignment horizontal="center" vertical="center" textRotation="90"/>
    </xf>
    <xf numFmtId="0" fontId="4" fillId="0" borderId="15" xfId="0" applyFont="1" applyBorder="1" applyAlignment="1">
      <alignment vertical="center" textRotation="90" shrinkToFit="1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center" vertical="center" textRotation="90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38099</xdr:colOff>
      <xdr:row>44</xdr:row>
      <xdr:rowOff>190499</xdr:rowOff>
    </xdr:from>
    <xdr:to>
      <xdr:col>16</xdr:col>
      <xdr:colOff>409575</xdr:colOff>
      <xdr:row>54</xdr:row>
      <xdr:rowOff>161925</xdr:rowOff>
    </xdr:to>
    <xdr:pic>
      <xdr:nvPicPr>
        <xdr:cNvPr id="6" name="Imagem 5" descr="Interface gráfica do usuário, Gráfico, Gráfico de caixa estreita&#10;&#10;Descrição gerada automaticamente">
          <a:extLst>
            <a:ext uri="{FF2B5EF4-FFF2-40B4-BE49-F238E27FC236}">
              <a16:creationId xmlns:a16="http://schemas.microsoft.com/office/drawing/2014/main" id="{50CEF4E4-DD6D-4238-856D-6B17C11F22D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993" t="44747" r="30604" b="21234"/>
        <a:stretch/>
      </xdr:blipFill>
      <xdr:spPr bwMode="auto">
        <a:xfrm>
          <a:off x="8105774" y="9182099"/>
          <a:ext cx="1981201" cy="19050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E1D61-DEE5-4750-B4EB-4D6CFE2C9687}">
  <sheetPr>
    <pageSetUpPr fitToPage="1"/>
  </sheetPr>
  <dimension ref="A1:U81"/>
  <sheetViews>
    <sheetView tabSelected="1" zoomScaleNormal="100" zoomScaleSheetLayoutView="100" workbookViewId="0">
      <selection activeCell="Q70" sqref="Q70"/>
    </sheetView>
  </sheetViews>
  <sheetFormatPr defaultRowHeight="15" x14ac:dyDescent="0.25"/>
  <cols>
    <col min="1" max="1" width="6.7109375" customWidth="1"/>
    <col min="2" max="2" width="15.7109375" customWidth="1"/>
    <col min="3" max="4" width="6.7109375" customWidth="1"/>
    <col min="5" max="5" width="7.42578125" customWidth="1"/>
    <col min="6" max="9" width="10.7109375" customWidth="1"/>
    <col min="10" max="10" width="5.7109375" customWidth="1"/>
    <col min="11" max="11" width="6.7109375" customWidth="1"/>
    <col min="12" max="12" width="15.7109375" customWidth="1"/>
    <col min="13" max="15" width="6.7109375" customWidth="1"/>
    <col min="16" max="19" width="10.7109375" customWidth="1"/>
    <col min="20" max="21" width="3.7109375" customWidth="1"/>
  </cols>
  <sheetData>
    <row r="1" spans="1:21" x14ac:dyDescent="0.25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x14ac:dyDescent="0.25">
      <c r="A2" s="59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15" customHeight="1" x14ac:dyDescent="0.25">
      <c r="A3" s="72" t="s">
        <v>34</v>
      </c>
      <c r="B3" s="73"/>
      <c r="C3" s="73"/>
      <c r="D3" s="73"/>
      <c r="E3" s="74"/>
      <c r="F3" s="75" t="s">
        <v>3</v>
      </c>
      <c r="G3" s="75"/>
      <c r="H3" s="75"/>
      <c r="I3" s="75"/>
      <c r="J3" s="80" t="s">
        <v>33</v>
      </c>
      <c r="K3" s="72" t="s">
        <v>47</v>
      </c>
      <c r="L3" s="73"/>
      <c r="M3" s="73"/>
      <c r="N3" s="73"/>
      <c r="O3" s="74"/>
      <c r="P3" s="75" t="s">
        <v>3</v>
      </c>
      <c r="Q3" s="133"/>
      <c r="R3" s="133"/>
      <c r="S3" s="133"/>
      <c r="T3" s="78" t="s">
        <v>103</v>
      </c>
      <c r="U3" s="144">
        <f>U16+U6</f>
        <v>819.61129629629659</v>
      </c>
    </row>
    <row r="4" spans="1:21" ht="15" customHeight="1" x14ac:dyDescent="0.25">
      <c r="A4" s="89" t="s">
        <v>0</v>
      </c>
      <c r="B4" s="76" t="s">
        <v>4</v>
      </c>
      <c r="C4" s="75" t="s">
        <v>10</v>
      </c>
      <c r="D4" s="75"/>
      <c r="E4" s="131" t="s">
        <v>1</v>
      </c>
      <c r="F4" s="75" t="s">
        <v>2</v>
      </c>
      <c r="G4" s="75"/>
      <c r="H4" s="75"/>
      <c r="I4" s="75"/>
      <c r="J4" s="80"/>
      <c r="K4" s="89" t="s">
        <v>0</v>
      </c>
      <c r="L4" s="76" t="s">
        <v>4</v>
      </c>
      <c r="M4" s="75" t="s">
        <v>10</v>
      </c>
      <c r="N4" s="75"/>
      <c r="O4" s="131" t="s">
        <v>1</v>
      </c>
      <c r="P4" s="75" t="s">
        <v>2</v>
      </c>
      <c r="Q4" s="75"/>
      <c r="R4" s="75"/>
      <c r="S4" s="75"/>
      <c r="T4" s="78"/>
      <c r="U4" s="63"/>
    </row>
    <row r="5" spans="1:21" ht="30.75" customHeight="1" x14ac:dyDescent="0.25">
      <c r="A5" s="86"/>
      <c r="B5" s="77"/>
      <c r="C5" s="13" t="s">
        <v>11</v>
      </c>
      <c r="D5" s="13" t="s">
        <v>12</v>
      </c>
      <c r="E5" s="131"/>
      <c r="F5" s="9" t="s">
        <v>13</v>
      </c>
      <c r="G5" s="10" t="s">
        <v>7</v>
      </c>
      <c r="H5" s="11" t="s">
        <v>8</v>
      </c>
      <c r="I5" s="12" t="s">
        <v>9</v>
      </c>
      <c r="J5" s="80"/>
      <c r="K5" s="86"/>
      <c r="L5" s="77"/>
      <c r="M5" s="13" t="s">
        <v>11</v>
      </c>
      <c r="N5" s="13" t="s">
        <v>12</v>
      </c>
      <c r="O5" s="131"/>
      <c r="P5" s="9" t="s">
        <v>13</v>
      </c>
      <c r="Q5" s="10" t="s">
        <v>7</v>
      </c>
      <c r="R5" s="11" t="s">
        <v>8</v>
      </c>
      <c r="S5" s="12" t="s">
        <v>9</v>
      </c>
      <c r="T5" s="78"/>
      <c r="U5" s="145"/>
    </row>
    <row r="6" spans="1:21" ht="15" customHeight="1" x14ac:dyDescent="0.25">
      <c r="A6" s="16" t="s">
        <v>5</v>
      </c>
      <c r="B6" s="17" t="s">
        <v>36</v>
      </c>
      <c r="C6" s="18">
        <v>8.1999999999999993</v>
      </c>
      <c r="D6" s="18">
        <v>8.1999999999999993</v>
      </c>
      <c r="E6" s="19">
        <f>C6*D6</f>
        <v>67.239999999999995</v>
      </c>
      <c r="F6" s="5">
        <v>0</v>
      </c>
      <c r="G6" s="6">
        <f>(E6*0.3)/$I$64*(1-I65)</f>
        <v>5.2297777777777759</v>
      </c>
      <c r="H6" s="7">
        <f>(E6*0.6)/$I$64*(1-I65)</f>
        <v>10.459555555555552</v>
      </c>
      <c r="I6" s="8">
        <f>E6/$I$64*(1-I65)</f>
        <v>17.432592592592592</v>
      </c>
      <c r="J6" s="80"/>
      <c r="K6" s="1">
        <v>1</v>
      </c>
      <c r="L6" s="2" t="s">
        <v>64</v>
      </c>
      <c r="M6" s="3">
        <v>4.5</v>
      </c>
      <c r="N6" s="3">
        <v>8.1</v>
      </c>
      <c r="O6" s="4">
        <f>M6*N6</f>
        <v>36.449999999999996</v>
      </c>
      <c r="P6" s="5">
        <v>0</v>
      </c>
      <c r="Q6" s="6">
        <f t="shared" ref="Q6" si="0">(O6*0.3)/$I$64</f>
        <v>4.0499999999999989</v>
      </c>
      <c r="R6" s="7">
        <f t="shared" ref="R6" si="1">(O6*0.6)/$I$64</f>
        <v>8.0999999999999979</v>
      </c>
      <c r="S6" s="20">
        <f t="shared" ref="S6" si="2">O6/$I$64</f>
        <v>13.499999999999998</v>
      </c>
      <c r="T6" s="62">
        <v>65</v>
      </c>
      <c r="U6" s="62">
        <f>IF(U42&lt;15,15,65)</f>
        <v>65</v>
      </c>
    </row>
    <row r="7" spans="1:21" ht="15" customHeight="1" x14ac:dyDescent="0.25">
      <c r="A7" s="33" t="s">
        <v>110</v>
      </c>
      <c r="B7" s="34" t="s">
        <v>35</v>
      </c>
      <c r="C7" s="35">
        <v>8.1</v>
      </c>
      <c r="D7" s="35">
        <v>9.15</v>
      </c>
      <c r="E7" s="36">
        <f t="shared" ref="E7:E16" si="3">C7*D7</f>
        <v>74.114999999999995</v>
      </c>
      <c r="F7" s="5">
        <v>0</v>
      </c>
      <c r="G7" s="6">
        <f t="shared" ref="G7:G9" si="4">(E7*0.3)/$I$64</f>
        <v>8.2349999999999977</v>
      </c>
      <c r="H7" s="7">
        <f t="shared" ref="H7:H9" si="5">(E7*0.6)/$I$64</f>
        <v>16.469999999999995</v>
      </c>
      <c r="I7" s="8">
        <f t="shared" ref="I7:I9" si="6">E7/$I$64</f>
        <v>27.449999999999996</v>
      </c>
      <c r="J7" s="80"/>
      <c r="K7" s="1">
        <v>2</v>
      </c>
      <c r="L7" s="2" t="s">
        <v>65</v>
      </c>
      <c r="M7" s="3">
        <v>4.5</v>
      </c>
      <c r="N7" s="3">
        <v>8.1</v>
      </c>
      <c r="O7" s="4">
        <f t="shared" ref="O7:O24" si="7">M7*N7</f>
        <v>36.449999999999996</v>
      </c>
      <c r="P7" s="5">
        <v>0</v>
      </c>
      <c r="Q7" s="6">
        <f t="shared" ref="Q7:Q24" si="8">(O7*0.3)/$I$64</f>
        <v>4.0499999999999989</v>
      </c>
      <c r="R7" s="7">
        <f t="shared" ref="R7:R24" si="9">(O7*0.6)/$I$64</f>
        <v>8.0999999999999979</v>
      </c>
      <c r="S7" s="20">
        <f t="shared" ref="S7:S24" si="10">O7/$I$64</f>
        <v>13.499999999999998</v>
      </c>
      <c r="T7" s="63"/>
      <c r="U7" s="63"/>
    </row>
    <row r="8" spans="1:21" ht="15" customHeight="1" x14ac:dyDescent="0.25">
      <c r="A8" s="33" t="s">
        <v>111</v>
      </c>
      <c r="B8" s="34" t="s">
        <v>37</v>
      </c>
      <c r="C8" s="35">
        <v>8.1</v>
      </c>
      <c r="D8" s="35">
        <v>9.15</v>
      </c>
      <c r="E8" s="36">
        <f t="shared" si="3"/>
        <v>74.114999999999995</v>
      </c>
      <c r="F8" s="5">
        <v>0</v>
      </c>
      <c r="G8" s="6">
        <f t="shared" si="4"/>
        <v>8.2349999999999977</v>
      </c>
      <c r="H8" s="7">
        <f t="shared" si="5"/>
        <v>16.469999999999995</v>
      </c>
      <c r="I8" s="8">
        <f t="shared" si="6"/>
        <v>27.449999999999996</v>
      </c>
      <c r="J8" s="80"/>
      <c r="K8" s="1">
        <v>3</v>
      </c>
      <c r="L8" s="2" t="s">
        <v>66</v>
      </c>
      <c r="M8" s="3">
        <v>4.55</v>
      </c>
      <c r="N8" s="3">
        <v>8.1999999999999993</v>
      </c>
      <c r="O8" s="4">
        <f t="shared" si="7"/>
        <v>37.309999999999995</v>
      </c>
      <c r="P8" s="5">
        <v>0</v>
      </c>
      <c r="Q8" s="6">
        <f t="shared" si="8"/>
        <v>4.1455555555555543</v>
      </c>
      <c r="R8" s="7">
        <f t="shared" si="9"/>
        <v>8.2911111111111087</v>
      </c>
      <c r="S8" s="20">
        <f t="shared" si="10"/>
        <v>13.818518518518516</v>
      </c>
      <c r="T8" s="62" t="s">
        <v>99</v>
      </c>
      <c r="U8" s="63"/>
    </row>
    <row r="9" spans="1:21" x14ac:dyDescent="0.25">
      <c r="A9" s="33" t="s">
        <v>112</v>
      </c>
      <c r="B9" s="34" t="s">
        <v>38</v>
      </c>
      <c r="C9" s="35">
        <v>8.1</v>
      </c>
      <c r="D9" s="35">
        <v>13.85</v>
      </c>
      <c r="E9" s="36">
        <f t="shared" si="3"/>
        <v>112.18499999999999</v>
      </c>
      <c r="F9" s="5">
        <v>0</v>
      </c>
      <c r="G9" s="6">
        <f t="shared" si="4"/>
        <v>12.464999999999998</v>
      </c>
      <c r="H9" s="7">
        <f t="shared" si="5"/>
        <v>24.929999999999996</v>
      </c>
      <c r="I9" s="8">
        <f t="shared" si="6"/>
        <v>41.54999999999999</v>
      </c>
      <c r="J9" s="80"/>
      <c r="K9" s="1">
        <v>4</v>
      </c>
      <c r="L9" s="2" t="s">
        <v>67</v>
      </c>
      <c r="M9" s="3">
        <v>4.55</v>
      </c>
      <c r="N9" s="3">
        <v>8.1999999999999993</v>
      </c>
      <c r="O9" s="4">
        <f t="shared" si="7"/>
        <v>37.309999999999995</v>
      </c>
      <c r="P9" s="5">
        <v>0</v>
      </c>
      <c r="Q9" s="6">
        <f t="shared" si="8"/>
        <v>4.1455555555555543</v>
      </c>
      <c r="R9" s="7">
        <f t="shared" si="9"/>
        <v>8.2911111111111087</v>
      </c>
      <c r="S9" s="20">
        <f t="shared" si="10"/>
        <v>13.818518518518516</v>
      </c>
      <c r="T9" s="63"/>
      <c r="U9" s="63"/>
    </row>
    <row r="10" spans="1:21" x14ac:dyDescent="0.25">
      <c r="A10" s="1">
        <v>5</v>
      </c>
      <c r="B10" s="2" t="s">
        <v>39</v>
      </c>
      <c r="C10" s="3">
        <v>3.25</v>
      </c>
      <c r="D10" s="3">
        <v>2</v>
      </c>
      <c r="E10" s="4">
        <f t="shared" si="3"/>
        <v>6.5</v>
      </c>
      <c r="F10" s="5">
        <v>1</v>
      </c>
      <c r="G10" s="6">
        <f t="shared" ref="G10:G16" si="11">(E10*0.3)/$I$64</f>
        <v>0.72222222222222221</v>
      </c>
      <c r="H10" s="7">
        <f t="shared" ref="H10:H16" si="12">(E10*0.6)/$I$64</f>
        <v>1.4444444444444444</v>
      </c>
      <c r="I10" s="8">
        <f t="shared" ref="I10:I16" si="13">E10/$I$64</f>
        <v>2.4074074074074074</v>
      </c>
      <c r="J10" s="80"/>
      <c r="K10" s="1">
        <v>5</v>
      </c>
      <c r="L10" s="2" t="s">
        <v>68</v>
      </c>
      <c r="M10" s="3">
        <v>4.5</v>
      </c>
      <c r="N10" s="3">
        <v>8.25</v>
      </c>
      <c r="O10" s="4">
        <f t="shared" si="7"/>
        <v>37.125</v>
      </c>
      <c r="P10" s="5">
        <v>0</v>
      </c>
      <c r="Q10" s="6">
        <f t="shared" si="8"/>
        <v>4.1249999999999991</v>
      </c>
      <c r="R10" s="7">
        <f t="shared" si="9"/>
        <v>8.2499999999999982</v>
      </c>
      <c r="S10" s="20">
        <f t="shared" si="10"/>
        <v>13.749999999999998</v>
      </c>
      <c r="T10" s="63"/>
      <c r="U10" s="63"/>
    </row>
    <row r="11" spans="1:21" ht="15" customHeight="1" x14ac:dyDescent="0.25">
      <c r="A11" s="16" t="s">
        <v>92</v>
      </c>
      <c r="B11" s="17" t="s">
        <v>41</v>
      </c>
      <c r="C11" s="18">
        <v>3</v>
      </c>
      <c r="D11" s="18">
        <v>4</v>
      </c>
      <c r="E11" s="19">
        <f t="shared" si="3"/>
        <v>12</v>
      </c>
      <c r="F11" s="5">
        <v>1</v>
      </c>
      <c r="G11" s="6">
        <f>(E11*0.3)/$I$64*(1-I65)</f>
        <v>0.93333333333333302</v>
      </c>
      <c r="H11" s="7">
        <f>(E11*0.6)/$I$64*(1-I65)</f>
        <v>1.866666666666666</v>
      </c>
      <c r="I11" s="8">
        <f>E11/$I$64*(1-I65)</f>
        <v>3.1111111111111103</v>
      </c>
      <c r="J11" s="80"/>
      <c r="K11" s="16" t="s">
        <v>92</v>
      </c>
      <c r="L11" s="17" t="s">
        <v>69</v>
      </c>
      <c r="M11" s="18">
        <v>4.5</v>
      </c>
      <c r="N11" s="18">
        <v>8.25</v>
      </c>
      <c r="O11" s="19">
        <f t="shared" si="7"/>
        <v>37.125</v>
      </c>
      <c r="P11" s="5">
        <v>1</v>
      </c>
      <c r="Q11" s="6">
        <f>(O11*0.3)/$I$64*(1-I65)</f>
        <v>2.8874999999999993</v>
      </c>
      <c r="R11" s="7">
        <f>(O11*0.6)/$I$64*(1-I65)</f>
        <v>5.7749999999999986</v>
      </c>
      <c r="S11" s="20">
        <f>O11/$I$64*(1-I65)</f>
        <v>9.6249999999999982</v>
      </c>
      <c r="T11" s="63"/>
      <c r="U11" s="63"/>
    </row>
    <row r="12" spans="1:21" x14ac:dyDescent="0.25">
      <c r="A12" s="16" t="s">
        <v>18</v>
      </c>
      <c r="B12" s="17" t="s">
        <v>40</v>
      </c>
      <c r="C12" s="18">
        <v>8.1</v>
      </c>
      <c r="D12" s="18">
        <v>18.7</v>
      </c>
      <c r="E12" s="19">
        <f t="shared" si="3"/>
        <v>151.47</v>
      </c>
      <c r="F12" s="5">
        <v>0</v>
      </c>
      <c r="G12" s="6">
        <f>(E12*0.3)/$I$64*(1-I65)</f>
        <v>11.780999999999999</v>
      </c>
      <c r="H12" s="7">
        <f>(E12*0.6)/$I$64*(1-I65)</f>
        <v>23.561999999999998</v>
      </c>
      <c r="I12" s="8">
        <f>E12/$I$64*(1-I65)</f>
        <v>39.269999999999996</v>
      </c>
      <c r="J12" s="80"/>
      <c r="K12" s="1">
        <v>7</v>
      </c>
      <c r="L12" s="2" t="s">
        <v>70</v>
      </c>
      <c r="M12" s="3">
        <v>4.5</v>
      </c>
      <c r="N12" s="3">
        <v>8.25</v>
      </c>
      <c r="O12" s="4">
        <f t="shared" si="7"/>
        <v>37.125</v>
      </c>
      <c r="P12" s="5">
        <v>0</v>
      </c>
      <c r="Q12" s="6">
        <f t="shared" si="8"/>
        <v>4.1249999999999991</v>
      </c>
      <c r="R12" s="7">
        <f t="shared" si="9"/>
        <v>8.2499999999999982</v>
      </c>
      <c r="S12" s="20">
        <f t="shared" si="10"/>
        <v>13.749999999999998</v>
      </c>
      <c r="T12" s="63"/>
      <c r="U12" s="63"/>
    </row>
    <row r="13" spans="1:21" x14ac:dyDescent="0.25">
      <c r="A13" s="1">
        <v>8</v>
      </c>
      <c r="B13" s="2" t="s">
        <v>42</v>
      </c>
      <c r="C13" s="3">
        <v>1.65</v>
      </c>
      <c r="D13" s="3">
        <v>2.1</v>
      </c>
      <c r="E13" s="4">
        <f t="shared" si="3"/>
        <v>3.4649999999999999</v>
      </c>
      <c r="F13" s="5">
        <v>1</v>
      </c>
      <c r="G13" s="6">
        <v>1</v>
      </c>
      <c r="H13" s="7">
        <f t="shared" si="12"/>
        <v>0.76999999999999991</v>
      </c>
      <c r="I13" s="8">
        <f t="shared" si="13"/>
        <v>1.2833333333333332</v>
      </c>
      <c r="J13" s="80"/>
      <c r="K13" s="16" t="s">
        <v>96</v>
      </c>
      <c r="L13" s="17" t="s">
        <v>71</v>
      </c>
      <c r="M13" s="18">
        <v>4.5</v>
      </c>
      <c r="N13" s="18">
        <v>8.25</v>
      </c>
      <c r="O13" s="19">
        <f t="shared" si="7"/>
        <v>37.125</v>
      </c>
      <c r="P13" s="5">
        <v>1</v>
      </c>
      <c r="Q13" s="6">
        <f>(O13*0.3)/$I$64*(1-I65)</f>
        <v>2.8874999999999993</v>
      </c>
      <c r="R13" s="7">
        <f>(O13*0.6)/$I$64*(1-I65)</f>
        <v>5.7749999999999986</v>
      </c>
      <c r="S13" s="20">
        <f>O13/$I$64*(1-I65)</f>
        <v>9.6249999999999982</v>
      </c>
      <c r="T13" s="63"/>
      <c r="U13" s="63"/>
    </row>
    <row r="14" spans="1:21" x14ac:dyDescent="0.25">
      <c r="A14" s="1">
        <v>9</v>
      </c>
      <c r="B14" s="2" t="s">
        <v>43</v>
      </c>
      <c r="C14" s="3">
        <v>1.65</v>
      </c>
      <c r="D14" s="3">
        <v>2.1</v>
      </c>
      <c r="E14" s="4">
        <f t="shared" si="3"/>
        <v>3.4649999999999999</v>
      </c>
      <c r="F14" s="5">
        <v>1</v>
      </c>
      <c r="G14" s="6">
        <v>1</v>
      </c>
      <c r="H14" s="7">
        <f t="shared" si="12"/>
        <v>0.76999999999999991</v>
      </c>
      <c r="I14" s="8">
        <f t="shared" si="13"/>
        <v>1.2833333333333332</v>
      </c>
      <c r="J14" s="80"/>
      <c r="K14" s="1">
        <v>9</v>
      </c>
      <c r="L14" s="2" t="s">
        <v>72</v>
      </c>
      <c r="M14" s="3">
        <v>4.5</v>
      </c>
      <c r="N14" s="3">
        <v>8.25</v>
      </c>
      <c r="O14" s="4">
        <f t="shared" si="7"/>
        <v>37.125</v>
      </c>
      <c r="P14" s="5">
        <v>0</v>
      </c>
      <c r="Q14" s="6">
        <f t="shared" si="8"/>
        <v>4.1249999999999991</v>
      </c>
      <c r="R14" s="7">
        <f t="shared" si="9"/>
        <v>8.2499999999999982</v>
      </c>
      <c r="S14" s="20">
        <f t="shared" si="10"/>
        <v>13.749999999999998</v>
      </c>
      <c r="T14" s="63"/>
      <c r="U14" s="63"/>
    </row>
    <row r="15" spans="1:21" ht="15" customHeight="1" thickBot="1" x14ac:dyDescent="0.3">
      <c r="A15" s="1">
        <v>10</v>
      </c>
      <c r="B15" s="2" t="s">
        <v>44</v>
      </c>
      <c r="C15" s="3">
        <v>4.4000000000000004</v>
      </c>
      <c r="D15" s="3">
        <v>4.5999999999999996</v>
      </c>
      <c r="E15" s="4">
        <f t="shared" si="3"/>
        <v>20.239999999999998</v>
      </c>
      <c r="F15" s="5">
        <v>1</v>
      </c>
      <c r="G15" s="6">
        <f t="shared" si="11"/>
        <v>2.2488888888888883</v>
      </c>
      <c r="H15" s="7">
        <f t="shared" si="12"/>
        <v>4.4977777777777765</v>
      </c>
      <c r="I15" s="8">
        <f t="shared" si="13"/>
        <v>7.4962962962962951</v>
      </c>
      <c r="J15" s="80"/>
      <c r="K15" s="16" t="s">
        <v>97</v>
      </c>
      <c r="L15" s="17" t="s">
        <v>73</v>
      </c>
      <c r="M15" s="18">
        <v>4.5</v>
      </c>
      <c r="N15" s="18">
        <v>8.25</v>
      </c>
      <c r="O15" s="19">
        <f t="shared" si="7"/>
        <v>37.125</v>
      </c>
      <c r="P15" s="5">
        <v>1</v>
      </c>
      <c r="Q15" s="6">
        <f>(O15*0.3)/$I$64*(1-I65)</f>
        <v>2.8874999999999993</v>
      </c>
      <c r="R15" s="7">
        <f>(O15*0.6)/$I$64*(1-I65)</f>
        <v>5.7749999999999986</v>
      </c>
      <c r="S15" s="20">
        <f>O15/$I$64*(1-I65)</f>
        <v>9.6249999999999982</v>
      </c>
      <c r="T15" s="41"/>
      <c r="U15" s="53"/>
    </row>
    <row r="16" spans="1:21" ht="15.75" thickTop="1" x14ac:dyDescent="0.25">
      <c r="A16" s="14">
        <v>11</v>
      </c>
      <c r="B16" s="22" t="s">
        <v>45</v>
      </c>
      <c r="C16" s="15">
        <v>4.4000000000000004</v>
      </c>
      <c r="D16" s="15">
        <v>4.5999999999999996</v>
      </c>
      <c r="E16" s="23">
        <f t="shared" si="3"/>
        <v>20.239999999999998</v>
      </c>
      <c r="F16" s="5">
        <v>1</v>
      </c>
      <c r="G16" s="24">
        <f t="shared" si="11"/>
        <v>2.2488888888888883</v>
      </c>
      <c r="H16" s="25">
        <f t="shared" si="12"/>
        <v>4.4977777777777765</v>
      </c>
      <c r="I16" s="26">
        <f t="shared" si="13"/>
        <v>7.4962962962962951</v>
      </c>
      <c r="J16" s="80"/>
      <c r="K16" s="1">
        <v>11</v>
      </c>
      <c r="L16" s="2" t="s">
        <v>74</v>
      </c>
      <c r="M16" s="3">
        <v>4.5</v>
      </c>
      <c r="N16" s="3">
        <v>8.25</v>
      </c>
      <c r="O16" s="4">
        <f t="shared" si="7"/>
        <v>37.125</v>
      </c>
      <c r="P16" s="5">
        <v>0</v>
      </c>
      <c r="Q16" s="6">
        <f t="shared" si="8"/>
        <v>4.1249999999999991</v>
      </c>
      <c r="R16" s="7">
        <f t="shared" si="9"/>
        <v>8.2499999999999982</v>
      </c>
      <c r="S16" s="20">
        <f t="shared" si="10"/>
        <v>13.749999999999998</v>
      </c>
      <c r="T16" s="163" t="s">
        <v>117</v>
      </c>
      <c r="U16" s="146">
        <f>SUM(I6:I16,I21:I39,S6:S24,S29:S44)</f>
        <v>754.61129629629659</v>
      </c>
    </row>
    <row r="17" spans="1:21" x14ac:dyDescent="0.25">
      <c r="A17" s="27"/>
      <c r="B17" s="28"/>
      <c r="C17" s="29"/>
      <c r="D17" s="29"/>
      <c r="E17" s="30"/>
      <c r="F17" s="31"/>
      <c r="G17" s="32"/>
      <c r="H17" s="32"/>
      <c r="I17" s="32"/>
      <c r="J17" s="80"/>
      <c r="K17" s="16" t="s">
        <v>98</v>
      </c>
      <c r="L17" s="17" t="s">
        <v>75</v>
      </c>
      <c r="M17" s="18">
        <v>4.5</v>
      </c>
      <c r="N17" s="18">
        <v>8.25</v>
      </c>
      <c r="O17" s="19">
        <f t="shared" si="7"/>
        <v>37.125</v>
      </c>
      <c r="P17" s="5">
        <v>1</v>
      </c>
      <c r="Q17" s="6">
        <f>(O17*0.3)/$I$64*(1-I65)</f>
        <v>2.8874999999999993</v>
      </c>
      <c r="R17" s="7">
        <f>(O17*0.6)/$I$64*(1-I65)</f>
        <v>5.7749999999999986</v>
      </c>
      <c r="S17" s="20">
        <f>O17/$I$64*(1-I65)</f>
        <v>9.6249999999999982</v>
      </c>
      <c r="T17" s="164"/>
      <c r="U17" s="147"/>
    </row>
    <row r="18" spans="1:21" x14ac:dyDescent="0.25">
      <c r="A18" s="72" t="s">
        <v>46</v>
      </c>
      <c r="B18" s="73"/>
      <c r="C18" s="73"/>
      <c r="D18" s="73"/>
      <c r="E18" s="74"/>
      <c r="F18" s="75" t="s">
        <v>3</v>
      </c>
      <c r="G18" s="75"/>
      <c r="H18" s="75"/>
      <c r="I18" s="75"/>
      <c r="J18" s="80"/>
      <c r="K18" s="16">
        <v>13</v>
      </c>
      <c r="L18" s="17" t="s">
        <v>76</v>
      </c>
      <c r="M18" s="18">
        <v>8.1</v>
      </c>
      <c r="N18" s="18">
        <v>4.5</v>
      </c>
      <c r="O18" s="19">
        <f t="shared" si="7"/>
        <v>36.449999999999996</v>
      </c>
      <c r="P18" s="5">
        <v>0</v>
      </c>
      <c r="Q18" s="6">
        <f>(O18*0.3)/$I$64*(1-I65)</f>
        <v>2.8349999999999991</v>
      </c>
      <c r="R18" s="7">
        <f>(O18*0.6)/$I$64*(1-I65)</f>
        <v>5.6699999999999982</v>
      </c>
      <c r="S18" s="20">
        <f t="shared" si="10"/>
        <v>13.499999999999998</v>
      </c>
      <c r="T18" s="164"/>
      <c r="U18" s="148"/>
    </row>
    <row r="19" spans="1:21" x14ac:dyDescent="0.25">
      <c r="A19" s="89" t="s">
        <v>0</v>
      </c>
      <c r="B19" s="76" t="s">
        <v>4</v>
      </c>
      <c r="C19" s="75" t="s">
        <v>10</v>
      </c>
      <c r="D19" s="75"/>
      <c r="E19" s="131" t="s">
        <v>1</v>
      </c>
      <c r="F19" s="75" t="s">
        <v>2</v>
      </c>
      <c r="G19" s="75"/>
      <c r="H19" s="75"/>
      <c r="I19" s="75"/>
      <c r="J19" s="80"/>
      <c r="K19" s="33">
        <v>14</v>
      </c>
      <c r="L19" s="34" t="s">
        <v>39</v>
      </c>
      <c r="M19" s="35">
        <v>4.5</v>
      </c>
      <c r="N19" s="35">
        <v>4</v>
      </c>
      <c r="O19" s="4">
        <f t="shared" si="7"/>
        <v>18</v>
      </c>
      <c r="P19" s="5">
        <v>0</v>
      </c>
      <c r="Q19" s="6">
        <f t="shared" si="8"/>
        <v>1.9999999999999998</v>
      </c>
      <c r="R19" s="7">
        <f t="shared" si="9"/>
        <v>3.9999999999999996</v>
      </c>
      <c r="S19" s="20">
        <f>O19/$I$64</f>
        <v>6.6666666666666661</v>
      </c>
      <c r="T19" s="164"/>
      <c r="U19" s="64" t="s">
        <v>100</v>
      </c>
    </row>
    <row r="20" spans="1:21" ht="30" x14ac:dyDescent="0.25">
      <c r="A20" s="86"/>
      <c r="B20" s="77"/>
      <c r="C20" s="13" t="s">
        <v>11</v>
      </c>
      <c r="D20" s="13" t="s">
        <v>12</v>
      </c>
      <c r="E20" s="131"/>
      <c r="F20" s="9" t="s">
        <v>13</v>
      </c>
      <c r="G20" s="10" t="s">
        <v>7</v>
      </c>
      <c r="H20" s="11" t="s">
        <v>8</v>
      </c>
      <c r="I20" s="12" t="s">
        <v>9</v>
      </c>
      <c r="J20" s="80"/>
      <c r="K20" s="16" t="s">
        <v>6</v>
      </c>
      <c r="L20" s="17" t="s">
        <v>82</v>
      </c>
      <c r="M20" s="18">
        <v>3.5</v>
      </c>
      <c r="N20" s="18">
        <v>4.1500000000000004</v>
      </c>
      <c r="O20" s="19">
        <f t="shared" si="7"/>
        <v>14.525000000000002</v>
      </c>
      <c r="P20" s="5">
        <v>0</v>
      </c>
      <c r="Q20" s="6">
        <f>(O20*0.3)/$I$64*(1-I65)</f>
        <v>1.1297222222222223</v>
      </c>
      <c r="R20" s="7">
        <f>(O20*0.6)/$I$64*(1-I65)</f>
        <v>2.2594444444444446</v>
      </c>
      <c r="S20" s="20">
        <f>O20/$I$64*(1-I65)</f>
        <v>3.7657407407407404</v>
      </c>
      <c r="T20" s="164"/>
      <c r="U20" s="65"/>
    </row>
    <row r="21" spans="1:21" ht="15" customHeight="1" x14ac:dyDescent="0.25">
      <c r="A21" s="1">
        <v>1</v>
      </c>
      <c r="B21" s="2" t="s">
        <v>48</v>
      </c>
      <c r="C21" s="3">
        <v>4.5</v>
      </c>
      <c r="D21" s="3">
        <v>8.1</v>
      </c>
      <c r="E21" s="4">
        <f>C21*D21</f>
        <v>36.449999999999996</v>
      </c>
      <c r="F21" s="5">
        <v>0</v>
      </c>
      <c r="G21" s="6">
        <f>(E21*0.3)/$I$64</f>
        <v>4.0499999999999989</v>
      </c>
      <c r="H21" s="7">
        <f>(E21*0.6)/$I$64</f>
        <v>8.0999999999999979</v>
      </c>
      <c r="I21" s="8">
        <f>E21/$I$64</f>
        <v>13.499999999999998</v>
      </c>
      <c r="J21" s="80"/>
      <c r="K21" s="1">
        <v>16</v>
      </c>
      <c r="L21" s="2" t="s">
        <v>42</v>
      </c>
      <c r="M21" s="3">
        <v>1.65</v>
      </c>
      <c r="N21" s="3">
        <v>2.1</v>
      </c>
      <c r="O21" s="4">
        <f t="shared" si="7"/>
        <v>3.4649999999999999</v>
      </c>
      <c r="P21" s="5">
        <v>0</v>
      </c>
      <c r="Q21" s="6">
        <v>1</v>
      </c>
      <c r="R21" s="7">
        <f t="shared" si="9"/>
        <v>0.76999999999999991</v>
      </c>
      <c r="S21" s="20">
        <f t="shared" si="10"/>
        <v>1.2833333333333332</v>
      </c>
      <c r="T21" s="164"/>
      <c r="U21" s="65"/>
    </row>
    <row r="22" spans="1:21" x14ac:dyDescent="0.25">
      <c r="A22" s="1">
        <v>2</v>
      </c>
      <c r="B22" s="2" t="s">
        <v>49</v>
      </c>
      <c r="C22" s="3">
        <v>4.5</v>
      </c>
      <c r="D22" s="3">
        <v>8.1</v>
      </c>
      <c r="E22" s="4">
        <f t="shared" ref="E22:E39" si="14">C22*D22</f>
        <v>36.449999999999996</v>
      </c>
      <c r="F22" s="5">
        <v>0</v>
      </c>
      <c r="G22" s="6">
        <f t="shared" ref="G22:G35" si="15">(E22*0.3)/$I$64</f>
        <v>4.0499999999999989</v>
      </c>
      <c r="H22" s="7">
        <f t="shared" ref="H22:H35" si="16">(E22*0.6)/$I$64</f>
        <v>8.0999999999999979</v>
      </c>
      <c r="I22" s="8">
        <f t="shared" ref="I22:I35" si="17">E22/$I$64</f>
        <v>13.499999999999998</v>
      </c>
      <c r="J22" s="80"/>
      <c r="K22" s="1">
        <v>17</v>
      </c>
      <c r="L22" s="2" t="s">
        <v>43</v>
      </c>
      <c r="M22" s="3">
        <v>1.65</v>
      </c>
      <c r="N22" s="3">
        <v>2.1</v>
      </c>
      <c r="O22" s="4">
        <f t="shared" si="7"/>
        <v>3.4649999999999999</v>
      </c>
      <c r="P22" s="5">
        <v>0</v>
      </c>
      <c r="Q22" s="6">
        <v>1</v>
      </c>
      <c r="R22" s="7">
        <f t="shared" si="9"/>
        <v>0.76999999999999991</v>
      </c>
      <c r="S22" s="20">
        <f t="shared" si="10"/>
        <v>1.2833333333333332</v>
      </c>
      <c r="T22" s="164"/>
      <c r="U22" s="65"/>
    </row>
    <row r="23" spans="1:21" x14ac:dyDescent="0.25">
      <c r="A23" s="1">
        <v>3</v>
      </c>
      <c r="B23" s="2" t="s">
        <v>50</v>
      </c>
      <c r="C23" s="3">
        <v>4.5</v>
      </c>
      <c r="D23" s="3">
        <v>8.1</v>
      </c>
      <c r="E23" s="4">
        <f t="shared" si="14"/>
        <v>36.449999999999996</v>
      </c>
      <c r="F23" s="5">
        <v>0</v>
      </c>
      <c r="G23" s="6">
        <f t="shared" si="15"/>
        <v>4.0499999999999989</v>
      </c>
      <c r="H23" s="7">
        <f t="shared" si="16"/>
        <v>8.0999999999999979</v>
      </c>
      <c r="I23" s="8">
        <f t="shared" si="17"/>
        <v>13.499999999999998</v>
      </c>
      <c r="J23" s="80"/>
      <c r="K23" s="1">
        <v>18</v>
      </c>
      <c r="L23" s="2" t="s">
        <v>44</v>
      </c>
      <c r="M23" s="3">
        <v>4.4000000000000004</v>
      </c>
      <c r="N23" s="3">
        <v>4.5999999999999996</v>
      </c>
      <c r="O23" s="4">
        <f t="shared" si="7"/>
        <v>20.239999999999998</v>
      </c>
      <c r="P23" s="5">
        <v>0</v>
      </c>
      <c r="Q23" s="6">
        <f t="shared" si="8"/>
        <v>2.2488888888888883</v>
      </c>
      <c r="R23" s="7">
        <f t="shared" si="9"/>
        <v>4.4977777777777765</v>
      </c>
      <c r="S23" s="20">
        <f t="shared" si="10"/>
        <v>7.4962962962962951</v>
      </c>
      <c r="T23" s="164"/>
      <c r="U23" s="54"/>
    </row>
    <row r="24" spans="1:21" x14ac:dyDescent="0.25">
      <c r="A24" s="1">
        <v>4</v>
      </c>
      <c r="B24" s="2" t="s">
        <v>51</v>
      </c>
      <c r="C24" s="3">
        <v>4.5</v>
      </c>
      <c r="D24" s="3">
        <v>8.1</v>
      </c>
      <c r="E24" s="4">
        <f t="shared" si="14"/>
        <v>36.449999999999996</v>
      </c>
      <c r="F24" s="5">
        <v>0</v>
      </c>
      <c r="G24" s="6">
        <f t="shared" si="15"/>
        <v>4.0499999999999989</v>
      </c>
      <c r="H24" s="7">
        <f t="shared" si="16"/>
        <v>8.0999999999999979</v>
      </c>
      <c r="I24" s="8">
        <f t="shared" si="17"/>
        <v>13.499999999999998</v>
      </c>
      <c r="J24" s="80"/>
      <c r="K24" s="14">
        <v>19</v>
      </c>
      <c r="L24" s="22" t="s">
        <v>45</v>
      </c>
      <c r="M24" s="15">
        <v>4.4000000000000004</v>
      </c>
      <c r="N24" s="15">
        <v>4.5999999999999996</v>
      </c>
      <c r="O24" s="4">
        <f t="shared" si="7"/>
        <v>20.239999999999998</v>
      </c>
      <c r="P24" s="5">
        <v>0</v>
      </c>
      <c r="Q24" s="6">
        <f t="shared" si="8"/>
        <v>2.2488888888888883</v>
      </c>
      <c r="R24" s="7">
        <f t="shared" si="9"/>
        <v>4.4977777777777765</v>
      </c>
      <c r="S24" s="20">
        <f t="shared" si="10"/>
        <v>7.4962962962962951</v>
      </c>
      <c r="T24" s="164"/>
      <c r="U24" s="55"/>
    </row>
    <row r="25" spans="1:21" x14ac:dyDescent="0.25">
      <c r="A25" s="1">
        <v>5</v>
      </c>
      <c r="B25" s="2" t="s">
        <v>52</v>
      </c>
      <c r="C25" s="3">
        <v>8.1</v>
      </c>
      <c r="D25" s="3">
        <v>9.3000000000000007</v>
      </c>
      <c r="E25" s="4">
        <f t="shared" si="14"/>
        <v>75.33</v>
      </c>
      <c r="F25" s="5">
        <v>0</v>
      </c>
      <c r="G25" s="6">
        <f t="shared" si="15"/>
        <v>8.3699999999999992</v>
      </c>
      <c r="H25" s="7">
        <f t="shared" si="16"/>
        <v>16.739999999999998</v>
      </c>
      <c r="I25" s="8">
        <f t="shared" si="17"/>
        <v>27.9</v>
      </c>
      <c r="J25" s="80"/>
      <c r="K25" s="130"/>
      <c r="L25" s="130"/>
      <c r="M25" s="130"/>
      <c r="N25" s="130"/>
      <c r="O25" s="130"/>
      <c r="P25" s="130"/>
      <c r="Q25" s="130"/>
      <c r="R25" s="130"/>
      <c r="S25" s="130"/>
      <c r="T25" s="164"/>
      <c r="U25" s="79">
        <f>SUM(H6:H16,H21:H39,R6:R24,R29:R44)</f>
        <v>450.33677777777757</v>
      </c>
    </row>
    <row r="26" spans="1:21" ht="15" customHeight="1" x14ac:dyDescent="0.25">
      <c r="A26" s="1">
        <v>6</v>
      </c>
      <c r="B26" s="2" t="s">
        <v>53</v>
      </c>
      <c r="C26" s="3">
        <v>4.5</v>
      </c>
      <c r="D26" s="3">
        <v>8.1</v>
      </c>
      <c r="E26" s="4">
        <f t="shared" si="14"/>
        <v>36.449999999999996</v>
      </c>
      <c r="F26" s="5">
        <v>0</v>
      </c>
      <c r="G26" s="6">
        <f t="shared" si="15"/>
        <v>4.0499999999999989</v>
      </c>
      <c r="H26" s="7">
        <f t="shared" si="16"/>
        <v>8.0999999999999979</v>
      </c>
      <c r="I26" s="8">
        <f t="shared" si="17"/>
        <v>13.499999999999998</v>
      </c>
      <c r="J26" s="80"/>
      <c r="K26" s="83" t="s">
        <v>63</v>
      </c>
      <c r="L26" s="84"/>
      <c r="M26" s="84"/>
      <c r="N26" s="84"/>
      <c r="O26" s="85"/>
      <c r="P26" s="86" t="s">
        <v>3</v>
      </c>
      <c r="Q26" s="87"/>
      <c r="R26" s="87"/>
      <c r="S26" s="88"/>
      <c r="T26" s="164"/>
      <c r="U26" s="67"/>
    </row>
    <row r="27" spans="1:21" ht="15" customHeight="1" x14ac:dyDescent="0.25">
      <c r="A27" s="1">
        <v>7</v>
      </c>
      <c r="B27" s="2" t="s">
        <v>54</v>
      </c>
      <c r="C27" s="3">
        <v>4.5</v>
      </c>
      <c r="D27" s="3">
        <v>8.1</v>
      </c>
      <c r="E27" s="4">
        <f t="shared" si="14"/>
        <v>36.449999999999996</v>
      </c>
      <c r="F27" s="5">
        <v>0</v>
      </c>
      <c r="G27" s="6">
        <f t="shared" si="15"/>
        <v>4.0499999999999989</v>
      </c>
      <c r="H27" s="7">
        <f t="shared" si="16"/>
        <v>8.0999999999999979</v>
      </c>
      <c r="I27" s="8">
        <f t="shared" si="17"/>
        <v>13.499999999999998</v>
      </c>
      <c r="J27" s="80"/>
      <c r="K27" s="89" t="s">
        <v>0</v>
      </c>
      <c r="L27" s="76" t="s">
        <v>4</v>
      </c>
      <c r="M27" s="75" t="s">
        <v>10</v>
      </c>
      <c r="N27" s="75"/>
      <c r="O27" s="131" t="s">
        <v>1</v>
      </c>
      <c r="P27" s="75" t="s">
        <v>2</v>
      </c>
      <c r="Q27" s="75"/>
      <c r="R27" s="75"/>
      <c r="S27" s="132"/>
      <c r="T27" s="164"/>
      <c r="U27" s="68"/>
    </row>
    <row r="28" spans="1:21" ht="30" x14ac:dyDescent="0.25">
      <c r="A28" s="1">
        <v>8</v>
      </c>
      <c r="B28" s="2" t="s">
        <v>55</v>
      </c>
      <c r="C28" s="3">
        <v>8.1</v>
      </c>
      <c r="D28" s="3">
        <v>9.3000000000000007</v>
      </c>
      <c r="E28" s="4">
        <f t="shared" si="14"/>
        <v>75.33</v>
      </c>
      <c r="F28" s="5">
        <v>0</v>
      </c>
      <c r="G28" s="6">
        <f t="shared" si="15"/>
        <v>8.3699999999999992</v>
      </c>
      <c r="H28" s="7">
        <f t="shared" si="16"/>
        <v>16.739999999999998</v>
      </c>
      <c r="I28" s="8">
        <f t="shared" si="17"/>
        <v>27.9</v>
      </c>
      <c r="J28" s="80"/>
      <c r="K28" s="86"/>
      <c r="L28" s="77"/>
      <c r="M28" s="13" t="s">
        <v>11</v>
      </c>
      <c r="N28" s="13" t="s">
        <v>12</v>
      </c>
      <c r="O28" s="131"/>
      <c r="P28" s="9" t="s">
        <v>13</v>
      </c>
      <c r="Q28" s="10" t="s">
        <v>7</v>
      </c>
      <c r="R28" s="11" t="s">
        <v>8</v>
      </c>
      <c r="S28" s="52" t="s">
        <v>9</v>
      </c>
      <c r="T28" s="164"/>
      <c r="U28" s="66" t="s">
        <v>29</v>
      </c>
    </row>
    <row r="29" spans="1:21" x14ac:dyDescent="0.25">
      <c r="A29" s="1">
        <v>9</v>
      </c>
      <c r="B29" s="2" t="s">
        <v>56</v>
      </c>
      <c r="C29" s="3">
        <v>4.5</v>
      </c>
      <c r="D29" s="3">
        <v>8.1</v>
      </c>
      <c r="E29" s="4">
        <f t="shared" si="14"/>
        <v>36.449999999999996</v>
      </c>
      <c r="F29" s="5">
        <v>0</v>
      </c>
      <c r="G29" s="6">
        <f t="shared" si="15"/>
        <v>4.0499999999999989</v>
      </c>
      <c r="H29" s="7">
        <f t="shared" si="16"/>
        <v>8.0999999999999979</v>
      </c>
      <c r="I29" s="8">
        <f t="shared" si="17"/>
        <v>13.499999999999998</v>
      </c>
      <c r="J29" s="80"/>
      <c r="K29" s="1">
        <v>1</v>
      </c>
      <c r="L29" s="2" t="s">
        <v>77</v>
      </c>
      <c r="M29" s="3">
        <v>4.5</v>
      </c>
      <c r="N29" s="3">
        <v>8.25</v>
      </c>
      <c r="O29" s="4">
        <f t="shared" ref="O29:O40" si="18">M29*N29</f>
        <v>37.125</v>
      </c>
      <c r="P29" s="5">
        <v>0</v>
      </c>
      <c r="Q29" s="6">
        <f t="shared" ref="Q29:Q40" si="19">(O29*0.3)/$I$64</f>
        <v>4.1249999999999991</v>
      </c>
      <c r="R29" s="7">
        <f t="shared" ref="R29:R40" si="20">(O29*0.6)/$I$64</f>
        <v>8.2499999999999982</v>
      </c>
      <c r="S29" s="20">
        <f t="shared" ref="S29:S40" si="21">O29/$I$64</f>
        <v>13.749999999999998</v>
      </c>
      <c r="T29" s="164"/>
      <c r="U29" s="67"/>
    </row>
    <row r="30" spans="1:21" x14ac:dyDescent="0.25">
      <c r="A30" s="1">
        <v>10</v>
      </c>
      <c r="B30" s="2" t="s">
        <v>57</v>
      </c>
      <c r="C30" s="3">
        <v>4.5</v>
      </c>
      <c r="D30" s="3">
        <v>8.1</v>
      </c>
      <c r="E30" s="4">
        <f t="shared" si="14"/>
        <v>36.449999999999996</v>
      </c>
      <c r="F30" s="5">
        <v>0</v>
      </c>
      <c r="G30" s="6">
        <f t="shared" si="15"/>
        <v>4.0499999999999989</v>
      </c>
      <c r="H30" s="7">
        <f t="shared" si="16"/>
        <v>8.0999999999999979</v>
      </c>
      <c r="I30" s="8">
        <f t="shared" si="17"/>
        <v>13.499999999999998</v>
      </c>
      <c r="J30" s="80"/>
      <c r="K30" s="16" t="s">
        <v>17</v>
      </c>
      <c r="L30" s="17" t="s">
        <v>78</v>
      </c>
      <c r="M30" s="18">
        <v>4.5</v>
      </c>
      <c r="N30" s="18">
        <v>8.25</v>
      </c>
      <c r="O30" s="19">
        <f t="shared" si="18"/>
        <v>37.125</v>
      </c>
      <c r="P30" s="5">
        <v>0</v>
      </c>
      <c r="Q30" s="6">
        <f>(O30*0.3)/$I$64*(1-I65)</f>
        <v>2.8874999999999993</v>
      </c>
      <c r="R30" s="7">
        <f>(O30*0.6)/$I$64*(1-I65)</f>
        <v>5.7749999999999986</v>
      </c>
      <c r="S30" s="20">
        <f>O30/$I$64*(1-I65)</f>
        <v>9.6249999999999982</v>
      </c>
      <c r="T30" s="164"/>
      <c r="U30" s="67"/>
    </row>
    <row r="31" spans="1:21" x14ac:dyDescent="0.25">
      <c r="A31" s="1">
        <v>11</v>
      </c>
      <c r="B31" s="2" t="s">
        <v>58</v>
      </c>
      <c r="C31" s="3">
        <v>9.4</v>
      </c>
      <c r="D31" s="3">
        <v>7.1</v>
      </c>
      <c r="E31" s="4">
        <f t="shared" si="14"/>
        <v>66.739999999999995</v>
      </c>
      <c r="F31" s="5">
        <v>0</v>
      </c>
      <c r="G31" s="6">
        <f t="shared" si="15"/>
        <v>7.4155555555555548</v>
      </c>
      <c r="H31" s="7">
        <f t="shared" si="16"/>
        <v>14.83111111111111</v>
      </c>
      <c r="I31" s="8">
        <f t="shared" si="17"/>
        <v>24.718518518518515</v>
      </c>
      <c r="J31" s="80"/>
      <c r="K31" s="1">
        <v>3</v>
      </c>
      <c r="L31" s="2" t="s">
        <v>79</v>
      </c>
      <c r="M31" s="3">
        <v>8.1999999999999993</v>
      </c>
      <c r="N31" s="3">
        <v>4.5</v>
      </c>
      <c r="O31" s="4">
        <f t="shared" si="18"/>
        <v>36.9</v>
      </c>
      <c r="P31" s="5">
        <v>0</v>
      </c>
      <c r="Q31" s="6">
        <f t="shared" si="19"/>
        <v>4.0999999999999988</v>
      </c>
      <c r="R31" s="7">
        <f t="shared" si="20"/>
        <v>8.1999999999999975</v>
      </c>
      <c r="S31" s="20">
        <f t="shared" si="21"/>
        <v>13.666666666666666</v>
      </c>
      <c r="T31" s="164"/>
      <c r="U31" s="68"/>
    </row>
    <row r="32" spans="1:21" x14ac:dyDescent="0.25">
      <c r="A32" s="1">
        <v>12</v>
      </c>
      <c r="B32" s="2" t="s">
        <v>42</v>
      </c>
      <c r="C32" s="3">
        <v>1.65</v>
      </c>
      <c r="D32" s="3">
        <v>2.1</v>
      </c>
      <c r="E32" s="4">
        <f t="shared" si="14"/>
        <v>3.4649999999999999</v>
      </c>
      <c r="F32" s="5">
        <v>0</v>
      </c>
      <c r="G32" s="6">
        <v>1</v>
      </c>
      <c r="H32" s="7">
        <f t="shared" si="16"/>
        <v>0.76999999999999991</v>
      </c>
      <c r="I32" s="8">
        <f t="shared" si="17"/>
        <v>1.2833333333333332</v>
      </c>
      <c r="J32" s="80"/>
      <c r="K32" s="16" t="s">
        <v>14</v>
      </c>
      <c r="L32" s="17" t="s">
        <v>80</v>
      </c>
      <c r="M32" s="18">
        <v>8.1999999999999993</v>
      </c>
      <c r="N32" s="18">
        <v>4.5</v>
      </c>
      <c r="O32" s="19">
        <f t="shared" si="18"/>
        <v>36.9</v>
      </c>
      <c r="P32" s="5">
        <v>1</v>
      </c>
      <c r="Q32" s="6">
        <f>(O32*0.3)/$I$64*(1-I65)</f>
        <v>2.8699999999999988</v>
      </c>
      <c r="R32" s="7">
        <f>(O32*0.6)/$I$64*(1-I65)</f>
        <v>5.7399999999999975</v>
      </c>
      <c r="S32" s="20">
        <f>O32/$I$64*(1-I65)</f>
        <v>9.5666666666666664</v>
      </c>
      <c r="T32" s="164"/>
      <c r="U32" s="56"/>
    </row>
    <row r="33" spans="1:21" x14ac:dyDescent="0.25">
      <c r="A33" s="1">
        <v>13</v>
      </c>
      <c r="B33" s="2" t="s">
        <v>43</v>
      </c>
      <c r="C33" s="3">
        <v>1.65</v>
      </c>
      <c r="D33" s="3">
        <v>2.1</v>
      </c>
      <c r="E33" s="4">
        <f t="shared" si="14"/>
        <v>3.4649999999999999</v>
      </c>
      <c r="F33" s="5">
        <v>0</v>
      </c>
      <c r="G33" s="6">
        <v>1</v>
      </c>
      <c r="H33" s="7">
        <f t="shared" si="16"/>
        <v>0.76999999999999991</v>
      </c>
      <c r="I33" s="8">
        <f t="shared" si="17"/>
        <v>1.2833333333333332</v>
      </c>
      <c r="J33" s="80"/>
      <c r="K33" s="16" t="s">
        <v>101</v>
      </c>
      <c r="L33" s="17" t="s">
        <v>81</v>
      </c>
      <c r="M33" s="18">
        <v>4.5</v>
      </c>
      <c r="N33" s="18">
        <v>8.25</v>
      </c>
      <c r="O33" s="19">
        <f t="shared" si="18"/>
        <v>37.125</v>
      </c>
      <c r="P33" s="5">
        <v>0</v>
      </c>
      <c r="Q33" s="6">
        <f>(O33*0.3)/$I$64*(1-I65)</f>
        <v>2.8874999999999993</v>
      </c>
      <c r="R33" s="7">
        <f>(O33*0.6)/$I$64*(1-I65)</f>
        <v>5.7749999999999986</v>
      </c>
      <c r="S33" s="20">
        <f>O33/$I$64*(1-I65)</f>
        <v>9.6249999999999982</v>
      </c>
      <c r="T33" s="164"/>
      <c r="U33" s="56"/>
    </row>
    <row r="34" spans="1:21" x14ac:dyDescent="0.25">
      <c r="A34" s="1">
        <v>14</v>
      </c>
      <c r="B34" s="2" t="s">
        <v>44</v>
      </c>
      <c r="C34" s="3">
        <v>4.4000000000000004</v>
      </c>
      <c r="D34" s="3">
        <v>4.5999999999999996</v>
      </c>
      <c r="E34" s="4">
        <f t="shared" si="14"/>
        <v>20.239999999999998</v>
      </c>
      <c r="F34" s="5">
        <v>0</v>
      </c>
      <c r="G34" s="6">
        <f t="shared" si="15"/>
        <v>2.2488888888888883</v>
      </c>
      <c r="H34" s="7">
        <f t="shared" si="16"/>
        <v>4.4977777777777765</v>
      </c>
      <c r="I34" s="8">
        <f t="shared" si="17"/>
        <v>7.4962962962962951</v>
      </c>
      <c r="J34" s="80"/>
      <c r="K34" s="1">
        <v>6</v>
      </c>
      <c r="L34" s="2" t="s">
        <v>83</v>
      </c>
      <c r="M34" s="3">
        <v>4.5</v>
      </c>
      <c r="N34" s="3">
        <v>8.25</v>
      </c>
      <c r="O34" s="4">
        <f t="shared" si="18"/>
        <v>37.125</v>
      </c>
      <c r="P34" s="5">
        <v>0</v>
      </c>
      <c r="Q34" s="6">
        <f t="shared" si="19"/>
        <v>4.1249999999999991</v>
      </c>
      <c r="R34" s="7">
        <f t="shared" si="20"/>
        <v>8.2499999999999982</v>
      </c>
      <c r="S34" s="20">
        <f t="shared" si="21"/>
        <v>13.749999999999998</v>
      </c>
      <c r="T34" s="164"/>
      <c r="U34" s="69">
        <f>SUM(G6:G16,G21:G39,Q6:Q24,Q29:Q44)</f>
        <v>230.0883888888888</v>
      </c>
    </row>
    <row r="35" spans="1:21" x14ac:dyDescent="0.25">
      <c r="A35" s="1">
        <v>15</v>
      </c>
      <c r="B35" s="22" t="s">
        <v>45</v>
      </c>
      <c r="C35" s="3">
        <v>4.4000000000000004</v>
      </c>
      <c r="D35" s="3">
        <v>4.5999999999999996</v>
      </c>
      <c r="E35" s="4">
        <f t="shared" si="14"/>
        <v>20.239999999999998</v>
      </c>
      <c r="F35" s="5">
        <v>0</v>
      </c>
      <c r="G35" s="6">
        <f t="shared" si="15"/>
        <v>2.2488888888888883</v>
      </c>
      <c r="H35" s="7">
        <f t="shared" si="16"/>
        <v>4.4977777777777765</v>
      </c>
      <c r="I35" s="8">
        <f t="shared" si="17"/>
        <v>7.4962962962962951</v>
      </c>
      <c r="J35" s="80"/>
      <c r="K35" s="16" t="s">
        <v>18</v>
      </c>
      <c r="L35" s="17" t="s">
        <v>84</v>
      </c>
      <c r="M35" s="40">
        <v>8.1999999999999993</v>
      </c>
      <c r="N35" s="40">
        <v>4.5</v>
      </c>
      <c r="O35" s="19">
        <f t="shared" si="18"/>
        <v>36.9</v>
      </c>
      <c r="P35" s="5">
        <v>1</v>
      </c>
      <c r="Q35" s="6">
        <f>(O35*0.3)/$I$64*(1-I65)</f>
        <v>2.8699999999999988</v>
      </c>
      <c r="R35" s="7">
        <f>(O35*0.6)/$I$64*(1-I65)</f>
        <v>5.7399999999999975</v>
      </c>
      <c r="S35" s="20">
        <f>O35/$I$64*(1-I65)</f>
        <v>9.5666666666666664</v>
      </c>
      <c r="T35" s="164"/>
      <c r="U35" s="70"/>
    </row>
    <row r="36" spans="1:21" x14ac:dyDescent="0.25">
      <c r="A36" s="16" t="s">
        <v>93</v>
      </c>
      <c r="B36" s="37" t="s">
        <v>59</v>
      </c>
      <c r="C36" s="38">
        <v>2.2000000000000002</v>
      </c>
      <c r="D36" s="38">
        <v>8.1</v>
      </c>
      <c r="E36" s="19">
        <f t="shared" si="14"/>
        <v>17.82</v>
      </c>
      <c r="F36" s="5">
        <v>0</v>
      </c>
      <c r="G36" s="6">
        <f>(E36*0.3)/$I$64*(1-I65)</f>
        <v>1.3859999999999999</v>
      </c>
      <c r="H36" s="7">
        <f>(E36*0.6)/$I$64*(1-I65)</f>
        <v>2.7719999999999998</v>
      </c>
      <c r="I36" s="8">
        <f>E36/$I$64*(1-I65)</f>
        <v>4.6199999999999992</v>
      </c>
      <c r="J36" s="80"/>
      <c r="K36" s="16" t="s">
        <v>96</v>
      </c>
      <c r="L36" s="17" t="s">
        <v>85</v>
      </c>
      <c r="M36" s="40">
        <v>8.1999999999999993</v>
      </c>
      <c r="N36" s="40">
        <v>4.5</v>
      </c>
      <c r="O36" s="19">
        <f t="shared" si="18"/>
        <v>36.9</v>
      </c>
      <c r="P36" s="5">
        <v>1</v>
      </c>
      <c r="Q36" s="6">
        <f>(O36*0.3)/$I$64*(1-I65)</f>
        <v>2.8699999999999988</v>
      </c>
      <c r="R36" s="7">
        <f>(O36*0.6)/$I$64*(1-I65)</f>
        <v>5.7399999999999975</v>
      </c>
      <c r="S36" s="20">
        <f>O36/$I$64*(1-I65)</f>
        <v>9.5666666666666664</v>
      </c>
      <c r="T36" s="164"/>
      <c r="U36" s="71"/>
    </row>
    <row r="37" spans="1:21" x14ac:dyDescent="0.25">
      <c r="A37" s="16" t="s">
        <v>94</v>
      </c>
      <c r="B37" s="37" t="s">
        <v>60</v>
      </c>
      <c r="C37" s="38">
        <v>2.2000000000000002</v>
      </c>
      <c r="D37" s="38">
        <v>8.1</v>
      </c>
      <c r="E37" s="19">
        <f t="shared" si="14"/>
        <v>17.82</v>
      </c>
      <c r="F37" s="5">
        <v>0</v>
      </c>
      <c r="G37" s="6">
        <f>(E37*0.3)/$I$64*(1-I65)</f>
        <v>1.3859999999999999</v>
      </c>
      <c r="H37" s="7">
        <f>(E37*0.6)/$I$64*(1-I65)</f>
        <v>2.7719999999999998</v>
      </c>
      <c r="I37" s="8">
        <f>E37/$I$64*(1-I65)</f>
        <v>4.6199999999999992</v>
      </c>
      <c r="J37" s="80"/>
      <c r="K37" s="16" t="s">
        <v>102</v>
      </c>
      <c r="L37" s="17" t="s">
        <v>86</v>
      </c>
      <c r="M37" s="40">
        <v>8.1999999999999993</v>
      </c>
      <c r="N37" s="40">
        <v>4.5</v>
      </c>
      <c r="O37" s="19">
        <f t="shared" si="18"/>
        <v>36.9</v>
      </c>
      <c r="P37" s="5">
        <v>1</v>
      </c>
      <c r="Q37" s="6">
        <f>(O37*0.3)/$I$64*(1-I65)</f>
        <v>2.8699999999999988</v>
      </c>
      <c r="R37" s="7">
        <f>(O37*0.6)/$I$64*(1-I65)</f>
        <v>5.7399999999999975</v>
      </c>
      <c r="S37" s="20">
        <f>O37/$I$64*(1-I65)</f>
        <v>9.5666666666666664</v>
      </c>
      <c r="T37" s="164"/>
      <c r="U37" s="69" t="s">
        <v>27</v>
      </c>
    </row>
    <row r="38" spans="1:21" x14ac:dyDescent="0.25">
      <c r="A38" s="16" t="s">
        <v>95</v>
      </c>
      <c r="B38" s="37" t="s">
        <v>61</v>
      </c>
      <c r="C38" s="38">
        <v>2.2000000000000002</v>
      </c>
      <c r="D38" s="38">
        <v>8.1</v>
      </c>
      <c r="E38" s="19">
        <f t="shared" si="14"/>
        <v>17.82</v>
      </c>
      <c r="F38" s="5">
        <v>0</v>
      </c>
      <c r="G38" s="6">
        <f>(E38*0.3)/$I$64*(1-I65)</f>
        <v>1.3859999999999999</v>
      </c>
      <c r="H38" s="7">
        <f>(E38*0.6)/$I$64*(1-I65)</f>
        <v>2.7719999999999998</v>
      </c>
      <c r="I38" s="8">
        <f>E38/$I$64*(1-I65)</f>
        <v>4.6199999999999992</v>
      </c>
      <c r="J38" s="80"/>
      <c r="K38" s="16" t="s">
        <v>97</v>
      </c>
      <c r="L38" s="17" t="s">
        <v>87</v>
      </c>
      <c r="M38" s="40">
        <v>8.1999999999999993</v>
      </c>
      <c r="N38" s="40">
        <v>4.5</v>
      </c>
      <c r="O38" s="19">
        <f t="shared" si="18"/>
        <v>36.9</v>
      </c>
      <c r="P38" s="5">
        <v>1</v>
      </c>
      <c r="Q38" s="6">
        <f>(O38*0.3)/$I$64*(1-I65)</f>
        <v>2.8699999999999988</v>
      </c>
      <c r="R38" s="7">
        <f>(O38*0.6)/$I$64*(1-I65)</f>
        <v>5.7399999999999975</v>
      </c>
      <c r="S38" s="20">
        <f>O38/$I$64*(1-I65)</f>
        <v>9.5666666666666664</v>
      </c>
      <c r="T38" s="164"/>
      <c r="U38" s="94"/>
    </row>
    <row r="39" spans="1:21" x14ac:dyDescent="0.25">
      <c r="A39" s="16" t="s">
        <v>16</v>
      </c>
      <c r="B39" s="37" t="s">
        <v>62</v>
      </c>
      <c r="C39" s="39">
        <v>2.2000000000000002</v>
      </c>
      <c r="D39" s="39">
        <v>8.1</v>
      </c>
      <c r="E39" s="19">
        <f t="shared" si="14"/>
        <v>17.82</v>
      </c>
      <c r="F39" s="5">
        <v>0</v>
      </c>
      <c r="G39" s="6">
        <f>(E39*0.3)/$I$64*(1-I65)</f>
        <v>1.3859999999999999</v>
      </c>
      <c r="H39" s="7">
        <f>(E39*0.6)/$I$64*(1-I65)</f>
        <v>2.7719999999999998</v>
      </c>
      <c r="I39" s="8">
        <f>E39/$I$64*(1-I65)</f>
        <v>4.6199999999999992</v>
      </c>
      <c r="J39" s="80"/>
      <c r="K39" s="1">
        <v>11</v>
      </c>
      <c r="L39" s="2" t="s">
        <v>88</v>
      </c>
      <c r="M39" s="15">
        <v>8.1999999999999993</v>
      </c>
      <c r="N39" s="15">
        <v>4.5</v>
      </c>
      <c r="O39" s="4">
        <f t="shared" si="18"/>
        <v>36.9</v>
      </c>
      <c r="P39" s="5">
        <v>0</v>
      </c>
      <c r="Q39" s="6">
        <f t="shared" si="19"/>
        <v>4.0999999999999988</v>
      </c>
      <c r="R39" s="7">
        <f t="shared" si="20"/>
        <v>8.1999999999999975</v>
      </c>
      <c r="S39" s="20">
        <f t="shared" si="21"/>
        <v>13.666666666666666</v>
      </c>
      <c r="T39" s="164"/>
      <c r="U39" s="94"/>
    </row>
    <row r="40" spans="1:21" x14ac:dyDescent="0.25">
      <c r="J40" s="80"/>
      <c r="K40" s="1">
        <v>12</v>
      </c>
      <c r="L40" s="34" t="s">
        <v>89</v>
      </c>
      <c r="M40" s="35">
        <v>9.4</v>
      </c>
      <c r="N40" s="35">
        <v>7.1</v>
      </c>
      <c r="O40" s="4">
        <f t="shared" si="18"/>
        <v>66.739999999999995</v>
      </c>
      <c r="P40" s="5">
        <v>0</v>
      </c>
      <c r="Q40" s="6">
        <f t="shared" si="19"/>
        <v>7.4155555555555548</v>
      </c>
      <c r="R40" s="7">
        <f t="shared" si="20"/>
        <v>14.83111111111111</v>
      </c>
      <c r="S40" s="20">
        <f t="shared" si="21"/>
        <v>24.718518518518515</v>
      </c>
      <c r="T40" s="164"/>
      <c r="U40" s="95"/>
    </row>
    <row r="41" spans="1:21" ht="15" customHeight="1" x14ac:dyDescent="0.25">
      <c r="A41" s="138" t="s">
        <v>116</v>
      </c>
      <c r="B41" s="139"/>
      <c r="C41" s="139"/>
      <c r="D41" s="139"/>
      <c r="E41" s="139"/>
      <c r="F41" s="139"/>
      <c r="G41" s="139"/>
      <c r="H41" s="139"/>
      <c r="I41" s="140"/>
      <c r="J41" s="80"/>
      <c r="K41" s="1">
        <v>13</v>
      </c>
      <c r="L41" s="2" t="s">
        <v>42</v>
      </c>
      <c r="M41" s="3">
        <v>1.65</v>
      </c>
      <c r="N41" s="3">
        <v>2.1</v>
      </c>
      <c r="O41" s="4">
        <f t="shared" ref="O41:O44" si="22">M41*N41</f>
        <v>3.4649999999999999</v>
      </c>
      <c r="P41" s="5">
        <v>0</v>
      </c>
      <c r="Q41" s="6">
        <v>1</v>
      </c>
      <c r="R41" s="7">
        <f>(O41*0.6)/$I$64</f>
        <v>0.76999999999999991</v>
      </c>
      <c r="S41" s="20">
        <f>O41/$I$64</f>
        <v>1.2833333333333332</v>
      </c>
      <c r="T41" s="164"/>
      <c r="U41" s="56"/>
    </row>
    <row r="42" spans="1:21" ht="15" customHeight="1" x14ac:dyDescent="0.25">
      <c r="A42" s="141"/>
      <c r="B42" s="142"/>
      <c r="C42" s="142"/>
      <c r="D42" s="142"/>
      <c r="E42" s="142"/>
      <c r="F42" s="142"/>
      <c r="G42" s="142"/>
      <c r="H42" s="142"/>
      <c r="I42" s="143"/>
      <c r="J42" s="80"/>
      <c r="K42" s="1">
        <v>14</v>
      </c>
      <c r="L42" s="2" t="s">
        <v>43</v>
      </c>
      <c r="M42" s="3">
        <v>1.65</v>
      </c>
      <c r="N42" s="3">
        <v>2.1</v>
      </c>
      <c r="O42" s="36">
        <f t="shared" si="22"/>
        <v>3.4649999999999999</v>
      </c>
      <c r="P42" s="5">
        <v>0</v>
      </c>
      <c r="Q42" s="6">
        <v>1</v>
      </c>
      <c r="R42" s="7">
        <f t="shared" ref="R42:R44" si="23">(O42*0.6)/$I$64</f>
        <v>0.76999999999999991</v>
      </c>
      <c r="S42" s="20">
        <f t="shared" ref="S42:S44" si="24">O42/$I$64</f>
        <v>1.2833333333333332</v>
      </c>
      <c r="T42" s="164"/>
      <c r="U42" s="60">
        <f>SUM(F6:F16,F21:F39,P6:P24,P29:P44)</f>
        <v>15</v>
      </c>
    </row>
    <row r="43" spans="1:21" ht="17.25" customHeight="1" x14ac:dyDescent="0.25">
      <c r="A43" s="141"/>
      <c r="B43" s="142"/>
      <c r="C43" s="142"/>
      <c r="D43" s="142"/>
      <c r="E43" s="142"/>
      <c r="F43" s="142"/>
      <c r="G43" s="142"/>
      <c r="H43" s="142"/>
      <c r="I43" s="143"/>
      <c r="J43" s="80"/>
      <c r="K43" s="1">
        <v>15</v>
      </c>
      <c r="L43" s="2" t="s">
        <v>44</v>
      </c>
      <c r="M43" s="3">
        <v>4.4000000000000004</v>
      </c>
      <c r="N43" s="3">
        <v>4.5999999999999996</v>
      </c>
      <c r="O43" s="36">
        <f t="shared" si="22"/>
        <v>20.239999999999998</v>
      </c>
      <c r="P43" s="5">
        <v>0</v>
      </c>
      <c r="Q43" s="6">
        <f t="shared" ref="Q43:Q44" si="25">(O43*0.3)/$I$64</f>
        <v>2.2488888888888883</v>
      </c>
      <c r="R43" s="7">
        <f t="shared" si="23"/>
        <v>4.4977777777777765</v>
      </c>
      <c r="S43" s="20">
        <f t="shared" si="24"/>
        <v>7.4962962962962951</v>
      </c>
      <c r="T43" s="164"/>
      <c r="U43" s="61"/>
    </row>
    <row r="44" spans="1:21" x14ac:dyDescent="0.25">
      <c r="A44" s="141"/>
      <c r="B44" s="142"/>
      <c r="C44" s="142"/>
      <c r="D44" s="142"/>
      <c r="E44" s="142"/>
      <c r="F44" s="142"/>
      <c r="G44" s="142"/>
      <c r="H44" s="142"/>
      <c r="I44" s="143"/>
      <c r="J44" s="80"/>
      <c r="K44" s="1">
        <v>16</v>
      </c>
      <c r="L44" s="2" t="s">
        <v>45</v>
      </c>
      <c r="M44" s="3">
        <v>4.4000000000000004</v>
      </c>
      <c r="N44" s="3">
        <v>4.5999999999999996</v>
      </c>
      <c r="O44" s="36">
        <f t="shared" si="22"/>
        <v>20.239999999999998</v>
      </c>
      <c r="P44" s="5">
        <v>0</v>
      </c>
      <c r="Q44" s="6">
        <f t="shared" si="25"/>
        <v>2.2488888888888883</v>
      </c>
      <c r="R44" s="7">
        <f t="shared" si="23"/>
        <v>4.4977777777777765</v>
      </c>
      <c r="S44" s="20">
        <f t="shared" si="24"/>
        <v>7.4962962962962951</v>
      </c>
      <c r="T44" s="164"/>
      <c r="U44" s="60" t="s">
        <v>28</v>
      </c>
    </row>
    <row r="45" spans="1:21" x14ac:dyDescent="0.25">
      <c r="A45" s="141"/>
      <c r="B45" s="142"/>
      <c r="C45" s="142"/>
      <c r="D45" s="142"/>
      <c r="E45" s="142"/>
      <c r="F45" s="142"/>
      <c r="G45" s="142"/>
      <c r="H45" s="142"/>
      <c r="I45" s="143"/>
      <c r="J45" s="80"/>
      <c r="K45" s="156" t="s">
        <v>107</v>
      </c>
      <c r="L45" s="157"/>
      <c r="M45" s="157"/>
      <c r="N45" s="157"/>
      <c r="O45" s="157"/>
      <c r="P45" s="157"/>
      <c r="Q45" s="157"/>
      <c r="R45" s="157"/>
      <c r="S45" s="157"/>
      <c r="T45" s="164"/>
      <c r="U45" s="150"/>
    </row>
    <row r="46" spans="1:21" x14ac:dyDescent="0.25">
      <c r="A46" s="141"/>
      <c r="B46" s="142"/>
      <c r="C46" s="142"/>
      <c r="D46" s="142"/>
      <c r="E46" s="142"/>
      <c r="F46" s="142"/>
      <c r="G46" s="142"/>
      <c r="H46" s="142"/>
      <c r="I46" s="143"/>
      <c r="J46" s="80"/>
      <c r="K46" s="158"/>
      <c r="L46" s="159"/>
      <c r="M46" s="159"/>
      <c r="N46" s="159"/>
      <c r="O46" s="159"/>
      <c r="P46" s="159"/>
      <c r="Q46" s="159"/>
      <c r="R46" s="159"/>
      <c r="S46" s="159"/>
      <c r="T46" s="164"/>
      <c r="U46" s="150"/>
    </row>
    <row r="47" spans="1:21" ht="15.75" thickBot="1" x14ac:dyDescent="0.3">
      <c r="A47" s="141"/>
      <c r="B47" s="142"/>
      <c r="C47" s="142"/>
      <c r="D47" s="142"/>
      <c r="E47" s="142"/>
      <c r="F47" s="142"/>
      <c r="G47" s="142"/>
      <c r="H47" s="142"/>
      <c r="I47" s="143"/>
      <c r="J47" s="80"/>
      <c r="K47" s="158"/>
      <c r="L47" s="159"/>
      <c r="M47" s="159"/>
      <c r="N47" s="159"/>
      <c r="O47" s="159"/>
      <c r="P47" s="159"/>
      <c r="Q47" s="159"/>
      <c r="R47" s="159"/>
      <c r="S47" s="159"/>
      <c r="T47" s="165"/>
      <c r="U47" s="151"/>
    </row>
    <row r="48" spans="1:21" ht="15.75" thickTop="1" x14ac:dyDescent="0.25">
      <c r="A48" s="141"/>
      <c r="B48" s="142"/>
      <c r="C48" s="142"/>
      <c r="D48" s="142"/>
      <c r="E48" s="142"/>
      <c r="F48" s="142"/>
      <c r="G48" s="142"/>
      <c r="H48" s="142"/>
      <c r="I48" s="143"/>
      <c r="J48" s="80"/>
      <c r="K48" s="158"/>
      <c r="L48" s="159"/>
      <c r="M48" s="159"/>
      <c r="N48" s="159"/>
      <c r="O48" s="159"/>
      <c r="P48" s="159"/>
      <c r="Q48" s="159"/>
      <c r="R48" s="159"/>
      <c r="S48" s="160"/>
      <c r="T48" s="42"/>
      <c r="U48" s="149" t="s">
        <v>104</v>
      </c>
    </row>
    <row r="49" spans="1:21" x14ac:dyDescent="0.25">
      <c r="A49" s="141"/>
      <c r="B49" s="142"/>
      <c r="C49" s="142"/>
      <c r="D49" s="142"/>
      <c r="E49" s="142"/>
      <c r="F49" s="142"/>
      <c r="G49" s="142"/>
      <c r="H49" s="142"/>
      <c r="I49" s="143"/>
      <c r="J49" s="80"/>
      <c r="K49" s="158"/>
      <c r="L49" s="159"/>
      <c r="M49" s="159"/>
      <c r="N49" s="159"/>
      <c r="O49" s="159"/>
      <c r="P49" s="159"/>
      <c r="Q49" s="159"/>
      <c r="R49" s="159"/>
      <c r="S49" s="160"/>
      <c r="T49" s="42"/>
      <c r="U49" s="149"/>
    </row>
    <row r="50" spans="1:21" x14ac:dyDescent="0.25">
      <c r="A50" s="141"/>
      <c r="B50" s="142"/>
      <c r="C50" s="142"/>
      <c r="D50" s="142"/>
      <c r="E50" s="142"/>
      <c r="F50" s="142"/>
      <c r="G50" s="142"/>
      <c r="H50" s="142"/>
      <c r="I50" s="143"/>
      <c r="J50" s="80"/>
      <c r="K50" s="158"/>
      <c r="L50" s="159"/>
      <c r="M50" s="159"/>
      <c r="N50" s="159"/>
      <c r="O50" s="159"/>
      <c r="P50" s="159"/>
      <c r="Q50" s="159"/>
      <c r="R50" s="159"/>
      <c r="S50" s="160"/>
      <c r="T50" s="42"/>
      <c r="U50" s="149"/>
    </row>
    <row r="51" spans="1:21" x14ac:dyDescent="0.25">
      <c r="A51" s="141"/>
      <c r="B51" s="142"/>
      <c r="C51" s="142"/>
      <c r="D51" s="142"/>
      <c r="E51" s="142"/>
      <c r="F51" s="142"/>
      <c r="G51" s="142"/>
      <c r="H51" s="142"/>
      <c r="I51" s="143"/>
      <c r="J51" s="80"/>
      <c r="K51" s="158"/>
      <c r="L51" s="159"/>
      <c r="M51" s="159"/>
      <c r="N51" s="159"/>
      <c r="O51" s="159"/>
      <c r="P51" s="159"/>
      <c r="Q51" s="159"/>
      <c r="R51" s="159"/>
      <c r="S51" s="160"/>
      <c r="T51" s="42"/>
      <c r="U51" s="149"/>
    </row>
    <row r="52" spans="1:21" x14ac:dyDescent="0.25">
      <c r="A52" s="141"/>
      <c r="B52" s="142"/>
      <c r="C52" s="142"/>
      <c r="D52" s="142"/>
      <c r="E52" s="142"/>
      <c r="F52" s="142"/>
      <c r="G52" s="142"/>
      <c r="H52" s="142"/>
      <c r="I52" s="143"/>
      <c r="J52" s="80"/>
      <c r="K52" s="158"/>
      <c r="L52" s="159"/>
      <c r="M52" s="159"/>
      <c r="N52" s="159"/>
      <c r="O52" s="159"/>
      <c r="P52" s="159"/>
      <c r="Q52" s="159"/>
      <c r="R52" s="159"/>
      <c r="S52" s="160"/>
      <c r="T52" s="42"/>
      <c r="U52" s="149"/>
    </row>
    <row r="53" spans="1:21" ht="15.75" customHeight="1" x14ac:dyDescent="0.25">
      <c r="A53" s="141"/>
      <c r="B53" s="142"/>
      <c r="C53" s="142"/>
      <c r="D53" s="142"/>
      <c r="E53" s="142"/>
      <c r="F53" s="142"/>
      <c r="G53" s="142"/>
      <c r="H53" s="142"/>
      <c r="I53" s="143"/>
      <c r="J53" s="80"/>
      <c r="K53" s="158"/>
      <c r="L53" s="159"/>
      <c r="M53" s="159"/>
      <c r="N53" s="159"/>
      <c r="O53" s="159"/>
      <c r="P53" s="159"/>
      <c r="Q53" s="159"/>
      <c r="R53" s="159"/>
      <c r="S53" s="160"/>
      <c r="T53" s="42"/>
      <c r="U53" s="149"/>
    </row>
    <row r="54" spans="1:21" x14ac:dyDescent="0.25">
      <c r="A54" s="141"/>
      <c r="B54" s="142"/>
      <c r="C54" s="142"/>
      <c r="D54" s="142"/>
      <c r="E54" s="142"/>
      <c r="F54" s="142"/>
      <c r="G54" s="142"/>
      <c r="H54" s="142"/>
      <c r="I54" s="143"/>
      <c r="J54" s="80"/>
      <c r="K54" s="158"/>
      <c r="L54" s="159"/>
      <c r="M54" s="159"/>
      <c r="N54" s="159"/>
      <c r="O54" s="159"/>
      <c r="P54" s="159"/>
      <c r="Q54" s="159"/>
      <c r="R54" s="159"/>
      <c r="S54" s="160"/>
      <c r="T54" s="42"/>
      <c r="U54" s="149"/>
    </row>
    <row r="55" spans="1:21" x14ac:dyDescent="0.25">
      <c r="A55" s="141"/>
      <c r="B55" s="142"/>
      <c r="C55" s="142"/>
      <c r="D55" s="142"/>
      <c r="E55" s="142"/>
      <c r="F55" s="142"/>
      <c r="G55" s="142"/>
      <c r="H55" s="142"/>
      <c r="I55" s="143"/>
      <c r="J55" s="80"/>
      <c r="K55" s="158"/>
      <c r="L55" s="159"/>
      <c r="M55" s="159"/>
      <c r="N55" s="159"/>
      <c r="O55" s="159"/>
      <c r="P55" s="159"/>
      <c r="Q55" s="159"/>
      <c r="R55" s="159"/>
      <c r="S55" s="160"/>
      <c r="T55" s="42"/>
      <c r="U55" s="149"/>
    </row>
    <row r="56" spans="1:21" x14ac:dyDescent="0.25">
      <c r="A56" s="141"/>
      <c r="B56" s="142"/>
      <c r="C56" s="142"/>
      <c r="D56" s="142"/>
      <c r="E56" s="142"/>
      <c r="F56" s="142"/>
      <c r="G56" s="142"/>
      <c r="H56" s="142"/>
      <c r="I56" s="143"/>
      <c r="J56" s="166"/>
      <c r="K56" s="119"/>
      <c r="L56" s="120"/>
      <c r="M56" s="120"/>
      <c r="N56" s="120"/>
      <c r="O56" s="120" t="s">
        <v>105</v>
      </c>
      <c r="P56" s="120"/>
      <c r="Q56" s="120"/>
      <c r="R56" s="120"/>
      <c r="S56" s="134"/>
      <c r="T56" s="42"/>
      <c r="U56" s="149"/>
    </row>
    <row r="57" spans="1:21" ht="15" customHeight="1" x14ac:dyDescent="0.25">
      <c r="A57" s="141"/>
      <c r="B57" s="142"/>
      <c r="C57" s="142"/>
      <c r="D57" s="142"/>
      <c r="E57" s="142"/>
      <c r="F57" s="142"/>
      <c r="G57" s="142"/>
      <c r="H57" s="142"/>
      <c r="I57" s="143"/>
      <c r="J57" s="98" t="s">
        <v>108</v>
      </c>
      <c r="K57" s="99"/>
      <c r="L57" s="99"/>
      <c r="M57" s="99"/>
      <c r="N57" s="99"/>
      <c r="O57" s="100"/>
      <c r="P57" s="49"/>
      <c r="Q57" s="49"/>
      <c r="R57" s="49"/>
      <c r="S57" s="50"/>
      <c r="T57" s="42"/>
      <c r="U57" s="149"/>
    </row>
    <row r="58" spans="1:21" ht="15" customHeight="1" x14ac:dyDescent="0.25">
      <c r="A58" s="141"/>
      <c r="B58" s="142"/>
      <c r="C58" s="142"/>
      <c r="D58" s="142"/>
      <c r="E58" s="142"/>
      <c r="F58" s="142"/>
      <c r="G58" s="142"/>
      <c r="H58" s="142"/>
      <c r="I58" s="143"/>
      <c r="J58" s="101"/>
      <c r="K58" s="102"/>
      <c r="L58" s="102"/>
      <c r="M58" s="102"/>
      <c r="N58" s="102"/>
      <c r="O58" s="103"/>
      <c r="P58" s="161" t="s">
        <v>19</v>
      </c>
      <c r="Q58" s="161"/>
      <c r="R58" s="161"/>
      <c r="S58" s="161"/>
      <c r="T58" s="162"/>
      <c r="U58" s="149"/>
    </row>
    <row r="59" spans="1:21" x14ac:dyDescent="0.25">
      <c r="A59" s="121" t="s">
        <v>113</v>
      </c>
      <c r="B59" s="122"/>
      <c r="C59" s="122"/>
      <c r="D59" s="122"/>
      <c r="E59" s="122"/>
      <c r="F59" s="122"/>
      <c r="G59" s="122"/>
      <c r="H59" s="122"/>
      <c r="I59" s="123"/>
      <c r="J59" s="104"/>
      <c r="K59" s="105"/>
      <c r="L59" s="105"/>
      <c r="M59" s="105"/>
      <c r="N59" s="105"/>
      <c r="O59" s="106"/>
      <c r="P59" s="154" t="s">
        <v>20</v>
      </c>
      <c r="Q59" s="154"/>
      <c r="R59" s="154"/>
      <c r="S59" s="154"/>
      <c r="T59" s="155"/>
      <c r="U59" s="149"/>
    </row>
    <row r="60" spans="1:21" ht="15" customHeight="1" x14ac:dyDescent="0.25">
      <c r="A60" s="124" t="s">
        <v>114</v>
      </c>
      <c r="B60" s="125"/>
      <c r="C60" s="125"/>
      <c r="D60" s="125"/>
      <c r="E60" s="125"/>
      <c r="F60" s="125"/>
      <c r="G60" s="125"/>
      <c r="H60" s="125"/>
      <c r="I60" s="126"/>
      <c r="J60" s="107" t="s">
        <v>115</v>
      </c>
      <c r="K60" s="108"/>
      <c r="L60" s="108"/>
      <c r="M60" s="108"/>
      <c r="N60" s="108"/>
      <c r="O60" s="109"/>
      <c r="P60" s="154" t="s">
        <v>21</v>
      </c>
      <c r="Q60" s="154"/>
      <c r="R60" s="154"/>
      <c r="S60" s="154"/>
      <c r="T60" s="155"/>
      <c r="U60" s="149"/>
    </row>
    <row r="61" spans="1:21" x14ac:dyDescent="0.25">
      <c r="A61" s="124"/>
      <c r="B61" s="125"/>
      <c r="C61" s="125"/>
      <c r="D61" s="125"/>
      <c r="E61" s="125"/>
      <c r="F61" s="125"/>
      <c r="G61" s="125"/>
      <c r="H61" s="125"/>
      <c r="I61" s="126"/>
      <c r="J61" s="110"/>
      <c r="K61" s="111"/>
      <c r="L61" s="111"/>
      <c r="M61" s="111"/>
      <c r="N61" s="111"/>
      <c r="O61" s="112"/>
      <c r="P61" s="154" t="s">
        <v>22</v>
      </c>
      <c r="Q61" s="154"/>
      <c r="R61" s="154"/>
      <c r="S61" s="154"/>
      <c r="T61" s="155"/>
      <c r="U61" s="149"/>
    </row>
    <row r="62" spans="1:21" x14ac:dyDescent="0.25">
      <c r="A62" s="127"/>
      <c r="B62" s="128"/>
      <c r="C62" s="128"/>
      <c r="D62" s="128"/>
      <c r="E62" s="128"/>
      <c r="F62" s="128"/>
      <c r="G62" s="128"/>
      <c r="H62" s="128"/>
      <c r="I62" s="129"/>
      <c r="J62" s="110"/>
      <c r="K62" s="111"/>
      <c r="L62" s="111"/>
      <c r="M62" s="111"/>
      <c r="N62" s="111"/>
      <c r="O62" s="112"/>
      <c r="P62" s="154" t="s">
        <v>23</v>
      </c>
      <c r="Q62" s="154"/>
      <c r="R62" s="154"/>
      <c r="S62" s="154"/>
      <c r="T62" s="155"/>
      <c r="U62" s="149"/>
    </row>
    <row r="63" spans="1:21" ht="18" customHeight="1" thickBot="1" x14ac:dyDescent="0.3">
      <c r="A63" s="135" t="s">
        <v>109</v>
      </c>
      <c r="B63" s="136"/>
      <c r="C63" s="136"/>
      <c r="D63" s="136"/>
      <c r="E63" s="136"/>
      <c r="F63" s="136"/>
      <c r="G63" s="136"/>
      <c r="H63" s="136"/>
      <c r="I63" s="137"/>
      <c r="J63" s="110"/>
      <c r="K63" s="111"/>
      <c r="L63" s="111"/>
      <c r="M63" s="111"/>
      <c r="N63" s="111"/>
      <c r="O63" s="112"/>
      <c r="P63" s="154" t="s">
        <v>24</v>
      </c>
      <c r="Q63" s="154"/>
      <c r="R63" s="154"/>
      <c r="S63" s="154"/>
      <c r="T63" s="155"/>
      <c r="U63" s="149"/>
    </row>
    <row r="64" spans="1:21" ht="16.5" thickTop="1" thickBot="1" x14ac:dyDescent="0.3">
      <c r="A64" s="96" t="s">
        <v>106</v>
      </c>
      <c r="B64" s="97"/>
      <c r="C64" s="97"/>
      <c r="D64" s="97"/>
      <c r="E64" s="97"/>
      <c r="F64" s="97"/>
      <c r="G64" s="97"/>
      <c r="H64" s="97"/>
      <c r="I64" s="51">
        <v>2.7</v>
      </c>
      <c r="J64" s="111"/>
      <c r="K64" s="111"/>
      <c r="L64" s="111"/>
      <c r="M64" s="111"/>
      <c r="N64" s="111"/>
      <c r="O64" s="112"/>
      <c r="P64" s="154" t="s">
        <v>25</v>
      </c>
      <c r="Q64" s="154"/>
      <c r="R64" s="154"/>
      <c r="S64" s="154"/>
      <c r="T64" s="155"/>
      <c r="U64" s="149"/>
    </row>
    <row r="65" spans="1:21" ht="15.75" thickTop="1" x14ac:dyDescent="0.25">
      <c r="A65" s="116" t="s">
        <v>31</v>
      </c>
      <c r="B65" s="117"/>
      <c r="C65" s="117"/>
      <c r="D65" s="117"/>
      <c r="E65" s="118" t="s">
        <v>30</v>
      </c>
      <c r="F65" s="118"/>
      <c r="G65" s="118"/>
      <c r="H65" s="118"/>
      <c r="I65" s="46">
        <v>0.3</v>
      </c>
      <c r="J65" s="113"/>
      <c r="K65" s="114"/>
      <c r="L65" s="114"/>
      <c r="M65" s="114"/>
      <c r="N65" s="114"/>
      <c r="O65" s="115"/>
      <c r="P65" s="152" t="s">
        <v>32</v>
      </c>
      <c r="Q65" s="152"/>
      <c r="R65" s="152"/>
      <c r="S65" s="152"/>
      <c r="T65" s="153"/>
      <c r="U65" s="149"/>
    </row>
    <row r="66" spans="1:21" x14ac:dyDescent="0.25">
      <c r="A66" s="81" t="s">
        <v>15</v>
      </c>
      <c r="B66" s="82"/>
      <c r="C66" s="82"/>
      <c r="D66" s="82"/>
      <c r="E66" s="82"/>
      <c r="F66" s="82"/>
      <c r="G66" s="82"/>
      <c r="H66" s="82"/>
      <c r="I66" s="57" t="s">
        <v>118</v>
      </c>
      <c r="J66" s="90" t="s">
        <v>90</v>
      </c>
      <c r="K66" s="91"/>
      <c r="L66" s="91"/>
      <c r="M66" s="91"/>
      <c r="N66" s="91"/>
      <c r="O66" s="91"/>
      <c r="P66" s="91"/>
      <c r="Q66" s="92"/>
      <c r="R66" s="92"/>
      <c r="S66" s="92"/>
      <c r="T66" s="92"/>
      <c r="U66" s="93"/>
    </row>
    <row r="67" spans="1:21" x14ac:dyDescent="0.25">
      <c r="A67" s="21"/>
      <c r="B67" s="21"/>
      <c r="C67" s="21"/>
      <c r="D67" s="21"/>
      <c r="E67" s="21"/>
      <c r="F67" s="21"/>
      <c r="G67" s="21"/>
      <c r="H67" s="21"/>
      <c r="I67" s="21"/>
    </row>
    <row r="68" spans="1:21" x14ac:dyDescent="0.25">
      <c r="J68" s="44"/>
      <c r="K68" s="44"/>
      <c r="L68" s="44"/>
      <c r="M68" s="44"/>
      <c r="N68" s="44"/>
      <c r="O68" s="44"/>
      <c r="P68" s="44"/>
      <c r="Q68" s="44"/>
      <c r="R68" s="44"/>
    </row>
    <row r="69" spans="1:21" x14ac:dyDescent="0.25">
      <c r="J69" s="44"/>
      <c r="K69" s="43"/>
      <c r="L69" s="43"/>
      <c r="M69" s="43"/>
      <c r="N69" s="43"/>
      <c r="O69" s="43"/>
      <c r="P69" s="43"/>
      <c r="Q69" s="44"/>
      <c r="R69" s="44"/>
    </row>
    <row r="70" spans="1:21" x14ac:dyDescent="0.25">
      <c r="J70" s="48"/>
      <c r="K70" s="48"/>
      <c r="L70" s="48"/>
      <c r="M70" s="48"/>
      <c r="N70" s="48"/>
      <c r="O70" s="45"/>
      <c r="P70" s="45"/>
      <c r="Q70" s="44"/>
      <c r="R70" s="44"/>
    </row>
    <row r="71" spans="1:21" x14ac:dyDescent="0.25">
      <c r="J71" s="48"/>
      <c r="K71" s="48"/>
      <c r="L71" s="48"/>
      <c r="M71" s="48"/>
      <c r="N71" s="48"/>
      <c r="O71" s="45"/>
      <c r="P71" s="45"/>
      <c r="Q71" s="44"/>
      <c r="R71" s="44"/>
    </row>
    <row r="72" spans="1:21" x14ac:dyDescent="0.25">
      <c r="J72" s="48"/>
      <c r="K72" s="48"/>
      <c r="L72" s="48"/>
      <c r="M72" s="48"/>
      <c r="N72" s="48"/>
      <c r="O72" s="45"/>
      <c r="P72" s="45"/>
      <c r="Q72" s="44"/>
      <c r="R72" s="44"/>
    </row>
    <row r="73" spans="1:21" x14ac:dyDescent="0.25">
      <c r="J73" s="44"/>
      <c r="K73" s="45"/>
      <c r="L73" s="45"/>
      <c r="M73" s="45"/>
      <c r="N73" s="45"/>
      <c r="O73" s="45"/>
      <c r="P73" s="45"/>
      <c r="Q73" s="44"/>
      <c r="R73" s="44"/>
    </row>
    <row r="74" spans="1:21" x14ac:dyDescent="0.25">
      <c r="J74" s="47"/>
      <c r="K74" s="47"/>
      <c r="L74" s="47"/>
      <c r="M74" s="47"/>
      <c r="N74" s="47"/>
      <c r="O74" s="45"/>
      <c r="P74" s="45"/>
      <c r="Q74" s="44"/>
      <c r="R74" s="44"/>
    </row>
    <row r="75" spans="1:21" x14ac:dyDescent="0.25">
      <c r="J75" s="47"/>
      <c r="K75" s="47"/>
      <c r="L75" s="47"/>
      <c r="M75" s="47"/>
      <c r="N75" s="47"/>
      <c r="O75" s="45"/>
      <c r="P75" s="45"/>
      <c r="Q75" s="44"/>
      <c r="R75" s="44"/>
    </row>
    <row r="76" spans="1:21" x14ac:dyDescent="0.25">
      <c r="J76" s="47"/>
      <c r="K76" s="47"/>
      <c r="L76" s="47"/>
      <c r="M76" s="47"/>
      <c r="N76" s="47"/>
      <c r="O76" s="45"/>
      <c r="P76" s="45"/>
      <c r="Q76" s="44"/>
      <c r="R76" s="44"/>
    </row>
    <row r="77" spans="1:21" x14ac:dyDescent="0.25">
      <c r="J77" s="47"/>
      <c r="K77" s="47"/>
      <c r="L77" s="47"/>
      <c r="M77" s="47"/>
      <c r="N77" s="47"/>
      <c r="O77" s="44"/>
      <c r="P77" s="44"/>
      <c r="Q77" s="44"/>
      <c r="R77" s="44"/>
    </row>
    <row r="78" spans="1:21" x14ac:dyDescent="0.25">
      <c r="J78" s="47"/>
      <c r="K78" s="47"/>
      <c r="L78" s="47"/>
      <c r="M78" s="47"/>
      <c r="N78" s="47"/>
      <c r="O78" s="44"/>
      <c r="P78" s="44"/>
      <c r="Q78" s="44"/>
      <c r="R78" s="44"/>
    </row>
    <row r="79" spans="1:21" x14ac:dyDescent="0.25">
      <c r="J79" s="47"/>
      <c r="K79" s="47"/>
      <c r="L79" s="47"/>
      <c r="M79" s="47"/>
      <c r="N79" s="47"/>
      <c r="O79" s="42"/>
    </row>
    <row r="80" spans="1:21" x14ac:dyDescent="0.25">
      <c r="J80" s="47"/>
      <c r="K80" s="47"/>
      <c r="L80" s="47"/>
      <c r="M80" s="47"/>
      <c r="N80" s="47"/>
      <c r="O80" s="42"/>
    </row>
    <row r="81" spans="10:15" x14ac:dyDescent="0.25">
      <c r="J81" s="47"/>
      <c r="K81" s="47"/>
      <c r="L81" s="47"/>
      <c r="M81" s="47"/>
      <c r="N81" s="47"/>
      <c r="O81" s="42"/>
    </row>
  </sheetData>
  <mergeCells count="69">
    <mergeCell ref="A66:H66"/>
    <mergeCell ref="J3:J56"/>
    <mergeCell ref="U3:U5"/>
    <mergeCell ref="U16:U18"/>
    <mergeCell ref="U48:U65"/>
    <mergeCell ref="U44:U47"/>
    <mergeCell ref="T6:T7"/>
    <mergeCell ref="T8:T14"/>
    <mergeCell ref="P65:T65"/>
    <mergeCell ref="P61:T61"/>
    <mergeCell ref="P62:T62"/>
    <mergeCell ref="P63:T63"/>
    <mergeCell ref="P64:T64"/>
    <mergeCell ref="K45:S55"/>
    <mergeCell ref="P59:T59"/>
    <mergeCell ref="P58:T58"/>
    <mergeCell ref="P60:T60"/>
    <mergeCell ref="T16:T47"/>
    <mergeCell ref="A19:A20"/>
    <mergeCell ref="B19:B20"/>
    <mergeCell ref="C4:D4"/>
    <mergeCell ref="A63:I63"/>
    <mergeCell ref="A41:I58"/>
    <mergeCell ref="A4:A5"/>
    <mergeCell ref="C19:D19"/>
    <mergeCell ref="K3:O3"/>
    <mergeCell ref="P3:S3"/>
    <mergeCell ref="O56:S56"/>
    <mergeCell ref="E19:E20"/>
    <mergeCell ref="F18:I18"/>
    <mergeCell ref="E4:E5"/>
    <mergeCell ref="O27:O28"/>
    <mergeCell ref="P27:S27"/>
    <mergeCell ref="K4:K5"/>
    <mergeCell ref="L4:L5"/>
    <mergeCell ref="M4:N4"/>
    <mergeCell ref="O4:O5"/>
    <mergeCell ref="P4:S4"/>
    <mergeCell ref="F19:I19"/>
    <mergeCell ref="K26:O26"/>
    <mergeCell ref="P26:S26"/>
    <mergeCell ref="K27:K28"/>
    <mergeCell ref="L27:L28"/>
    <mergeCell ref="M27:N27"/>
    <mergeCell ref="J66:U66"/>
    <mergeCell ref="U37:U40"/>
    <mergeCell ref="A64:H64"/>
    <mergeCell ref="J57:O59"/>
    <mergeCell ref="J60:O65"/>
    <mergeCell ref="A65:D65"/>
    <mergeCell ref="E65:H65"/>
    <mergeCell ref="K56:N56"/>
    <mergeCell ref="A59:I59"/>
    <mergeCell ref="A60:I62"/>
    <mergeCell ref="A1:U1"/>
    <mergeCell ref="A2:U2"/>
    <mergeCell ref="U42:U43"/>
    <mergeCell ref="U6:U14"/>
    <mergeCell ref="U19:U22"/>
    <mergeCell ref="U28:U31"/>
    <mergeCell ref="U34:U36"/>
    <mergeCell ref="A18:E18"/>
    <mergeCell ref="A3:E3"/>
    <mergeCell ref="F3:I3"/>
    <mergeCell ref="F4:I4"/>
    <mergeCell ref="B4:B5"/>
    <mergeCell ref="T3:T5"/>
    <mergeCell ref="U25:U27"/>
    <mergeCell ref="K25:S25"/>
  </mergeCells>
  <phoneticPr fontId="2" type="noConversion"/>
  <pageMargins left="0.51181102362204722" right="0.51181102362204722" top="0.55118110236220474" bottom="0.55118110236220474" header="0.31496062992125984" footer="0.31496062992125984"/>
  <pageSetup paperSize="9" scale="4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</dc:creator>
  <cp:lastModifiedBy>Geraldo</cp:lastModifiedBy>
  <cp:lastPrinted>2021-12-16T16:54:07Z</cp:lastPrinted>
  <dcterms:created xsi:type="dcterms:W3CDTF">2021-04-26T02:37:53Z</dcterms:created>
  <dcterms:modified xsi:type="dcterms:W3CDTF">2021-12-21T20:24:37Z</dcterms:modified>
</cp:coreProperties>
</file>